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D:\★task★\☆山梨県PPモデル研究\"/>
    </mc:Choice>
  </mc:AlternateContent>
  <bookViews>
    <workbookView xWindow="-90" yWindow="-90" windowWidth="23235" windowHeight="13155" tabRatio="950"/>
  </bookViews>
  <sheets>
    <sheet name="児童養護" sheetId="6" r:id="rId1"/>
    <sheet name="図表_児童養護" sheetId="5" r:id="rId2"/>
    <sheet name="養育里親" sheetId="11" r:id="rId3"/>
    <sheet name="図表_養育里親" sheetId="12" r:id="rId4"/>
    <sheet name="乳児院" sheetId="9" r:id="rId5"/>
    <sheet name="図表_乳児院" sheetId="10" r:id="rId6"/>
  </sheets>
  <definedNames>
    <definedName name="交流頻度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0" l="1"/>
  <c r="G19" i="10"/>
  <c r="F19" i="10"/>
  <c r="E19" i="10"/>
  <c r="D19" i="10"/>
  <c r="C19" i="10"/>
  <c r="B19" i="10"/>
  <c r="H18" i="10"/>
  <c r="G18" i="10"/>
  <c r="F18" i="10"/>
  <c r="E18" i="10"/>
  <c r="D18" i="10"/>
  <c r="C18" i="10"/>
  <c r="B18" i="10"/>
  <c r="H17" i="10"/>
  <c r="G17" i="10"/>
  <c r="F17" i="10"/>
  <c r="E17" i="10"/>
  <c r="D17" i="10"/>
  <c r="C17" i="10"/>
  <c r="B17" i="10"/>
  <c r="H16" i="10"/>
  <c r="G16" i="10"/>
  <c r="F16" i="10"/>
  <c r="E16" i="10"/>
  <c r="D16" i="10"/>
  <c r="C16" i="10"/>
  <c r="B16" i="10"/>
  <c r="H15" i="10"/>
  <c r="G15" i="10"/>
  <c r="F15" i="10"/>
  <c r="E15" i="10"/>
  <c r="D15" i="10"/>
  <c r="C15" i="10"/>
  <c r="B15" i="10"/>
  <c r="H14" i="10"/>
  <c r="G14" i="10"/>
  <c r="F14" i="10"/>
  <c r="E14" i="10"/>
  <c r="D14" i="10"/>
  <c r="C14" i="10"/>
  <c r="B14" i="10"/>
  <c r="H13" i="10"/>
  <c r="G13" i="10"/>
  <c r="F13" i="10"/>
  <c r="E13" i="10"/>
  <c r="D13" i="10"/>
  <c r="C13" i="10"/>
  <c r="B13" i="10"/>
  <c r="H12" i="10"/>
  <c r="G12" i="10"/>
  <c r="F12" i="10"/>
  <c r="E12" i="10"/>
  <c r="D12" i="10"/>
  <c r="C12" i="10"/>
  <c r="B12" i="10"/>
  <c r="H11" i="10"/>
  <c r="G11" i="10"/>
  <c r="F11" i="10"/>
  <c r="E11" i="10"/>
  <c r="D11" i="10"/>
  <c r="C11" i="10"/>
  <c r="B11" i="10"/>
  <c r="H10" i="10"/>
  <c r="G10" i="10"/>
  <c r="F10" i="10"/>
  <c r="E10" i="10"/>
  <c r="D10" i="10"/>
  <c r="C10" i="10"/>
  <c r="B10" i="10"/>
  <c r="H9" i="10"/>
  <c r="G9" i="10"/>
  <c r="F9" i="10"/>
  <c r="E9" i="10"/>
  <c r="D9" i="10"/>
  <c r="C9" i="10"/>
  <c r="B9" i="10"/>
  <c r="H8" i="10"/>
  <c r="G8" i="10"/>
  <c r="F8" i="10"/>
  <c r="E8" i="10"/>
  <c r="D8" i="10"/>
  <c r="C8" i="10"/>
  <c r="B8" i="10"/>
  <c r="H7" i="10"/>
  <c r="G7" i="10"/>
  <c r="F7" i="10"/>
  <c r="E7" i="10"/>
  <c r="D7" i="10"/>
  <c r="C7" i="10"/>
  <c r="B7" i="10"/>
  <c r="H6" i="10"/>
  <c r="G6" i="10"/>
  <c r="F6" i="10"/>
  <c r="E6" i="10"/>
  <c r="D6" i="10"/>
  <c r="C6" i="10"/>
  <c r="B6" i="10"/>
  <c r="H5" i="10"/>
  <c r="G5" i="10"/>
  <c r="F5" i="10"/>
  <c r="E5" i="10"/>
  <c r="D5" i="10"/>
  <c r="C5" i="10"/>
  <c r="B5" i="10"/>
  <c r="H4" i="10"/>
  <c r="G4" i="10"/>
  <c r="F4" i="10"/>
  <c r="E4" i="10"/>
  <c r="D4" i="10"/>
  <c r="C4" i="10"/>
  <c r="B4" i="10"/>
  <c r="F6" i="6" l="1"/>
  <c r="I6" i="6"/>
  <c r="F7" i="6"/>
  <c r="I7" i="6"/>
  <c r="F8" i="6"/>
  <c r="I8" i="6"/>
  <c r="F9" i="6"/>
  <c r="I9" i="6"/>
  <c r="F10" i="6"/>
  <c r="I10" i="6"/>
  <c r="F11" i="6"/>
  <c r="I11" i="6"/>
  <c r="F12" i="6"/>
  <c r="I12" i="6"/>
  <c r="F13" i="6"/>
  <c r="I13" i="6"/>
  <c r="F14" i="6"/>
  <c r="I14" i="6"/>
  <c r="F15" i="6"/>
  <c r="I15" i="6"/>
  <c r="F16" i="6"/>
  <c r="I16" i="6"/>
  <c r="F17" i="6"/>
  <c r="I17" i="6"/>
  <c r="F18" i="6"/>
  <c r="I18" i="6"/>
  <c r="F19" i="6"/>
  <c r="I19" i="6"/>
  <c r="F20" i="6"/>
  <c r="I20" i="6"/>
  <c r="E22" i="5" s="1"/>
  <c r="F21" i="6"/>
  <c r="I21" i="6"/>
  <c r="F22" i="6"/>
  <c r="I22" i="6"/>
  <c r="F23" i="6"/>
  <c r="I23" i="6"/>
  <c r="F24" i="6"/>
  <c r="I24" i="6"/>
  <c r="F25" i="6"/>
  <c r="I25" i="6"/>
  <c r="F26" i="6"/>
  <c r="I26" i="6"/>
  <c r="F27" i="6"/>
  <c r="I27" i="6"/>
  <c r="G23" i="5" s="1"/>
  <c r="F28" i="6"/>
  <c r="I28" i="6"/>
  <c r="F29" i="6"/>
  <c r="I29" i="6"/>
  <c r="H22" i="5" s="1"/>
  <c r="F30" i="6"/>
  <c r="I30" i="6"/>
  <c r="F31" i="6"/>
  <c r="I31" i="6"/>
  <c r="F32" i="6"/>
  <c r="I32" i="6"/>
  <c r="F33" i="6"/>
  <c r="I33" i="6"/>
  <c r="F34" i="6"/>
  <c r="I34" i="6"/>
  <c r="F23" i="5"/>
  <c r="D23" i="5"/>
  <c r="C23" i="5"/>
  <c r="B23" i="5"/>
  <c r="G22" i="5"/>
  <c r="F22" i="5"/>
  <c r="D22" i="5"/>
  <c r="C22" i="5"/>
  <c r="B22" i="5"/>
  <c r="G21" i="5"/>
  <c r="F21" i="5"/>
  <c r="E21" i="5"/>
  <c r="D21" i="5"/>
  <c r="C21" i="5"/>
  <c r="B21" i="5"/>
  <c r="G20" i="5"/>
  <c r="F20" i="5"/>
  <c r="E20" i="5"/>
  <c r="D20" i="5"/>
  <c r="C20" i="5"/>
  <c r="B20" i="5"/>
  <c r="G19" i="5"/>
  <c r="F19" i="5"/>
  <c r="E19" i="5"/>
  <c r="D19" i="5"/>
  <c r="C19" i="5"/>
  <c r="B19" i="5"/>
  <c r="G18" i="5"/>
  <c r="F18" i="5"/>
  <c r="E18" i="5"/>
  <c r="D18" i="5"/>
  <c r="C18" i="5"/>
  <c r="B18" i="5"/>
  <c r="G17" i="5"/>
  <c r="F17" i="5"/>
  <c r="E17" i="5"/>
  <c r="D17" i="5"/>
  <c r="C17" i="5"/>
  <c r="B17" i="5"/>
  <c r="G16" i="5"/>
  <c r="F16" i="5"/>
  <c r="E16" i="5"/>
  <c r="D16" i="5"/>
  <c r="C16" i="5"/>
  <c r="B16" i="5"/>
  <c r="G15" i="5"/>
  <c r="F15" i="5"/>
  <c r="E15" i="5"/>
  <c r="D15" i="5"/>
  <c r="C15" i="5"/>
  <c r="B15" i="5"/>
  <c r="G14" i="5"/>
  <c r="F14" i="5"/>
  <c r="E14" i="5"/>
  <c r="D14" i="5"/>
  <c r="C14" i="5"/>
  <c r="B14" i="5"/>
  <c r="G13" i="5"/>
  <c r="F13" i="5"/>
  <c r="E13" i="5"/>
  <c r="D13" i="5"/>
  <c r="C13" i="5"/>
  <c r="B13" i="5"/>
  <c r="G12" i="5"/>
  <c r="F12" i="5"/>
  <c r="E12" i="5"/>
  <c r="D12" i="5"/>
  <c r="C12" i="5"/>
  <c r="B12" i="5"/>
  <c r="G11" i="5"/>
  <c r="F11" i="5"/>
  <c r="E11" i="5"/>
  <c r="D11" i="5"/>
  <c r="C11" i="5"/>
  <c r="B11" i="5"/>
  <c r="H10" i="5"/>
  <c r="G10" i="5"/>
  <c r="F10" i="5"/>
  <c r="E10" i="5"/>
  <c r="D10" i="5"/>
  <c r="C10" i="5"/>
  <c r="B10" i="5"/>
  <c r="G9" i="5"/>
  <c r="F9" i="5"/>
  <c r="E9" i="5"/>
  <c r="D9" i="5"/>
  <c r="C9" i="5"/>
  <c r="B9" i="5"/>
  <c r="G8" i="5"/>
  <c r="F8" i="5"/>
  <c r="E8" i="5"/>
  <c r="D8" i="5"/>
  <c r="C8" i="5"/>
  <c r="B8" i="5"/>
  <c r="G7" i="5"/>
  <c r="F7" i="5"/>
  <c r="E7" i="5"/>
  <c r="D7" i="5"/>
  <c r="C7" i="5"/>
  <c r="B7" i="5"/>
  <c r="G6" i="5"/>
  <c r="F6" i="5"/>
  <c r="E6" i="5"/>
  <c r="D6" i="5"/>
  <c r="C6" i="5"/>
  <c r="B6" i="5"/>
  <c r="G5" i="5"/>
  <c r="F5" i="5"/>
  <c r="E5" i="5"/>
  <c r="D5" i="5"/>
  <c r="C5" i="5"/>
  <c r="B5" i="5"/>
  <c r="G4" i="5"/>
  <c r="F4" i="5"/>
  <c r="E4" i="5"/>
  <c r="D4" i="5"/>
  <c r="C4" i="5"/>
  <c r="B4" i="5"/>
  <c r="F4" i="9"/>
  <c r="I4" i="9"/>
  <c r="F5" i="9"/>
  <c r="I5" i="9"/>
  <c r="F6" i="9"/>
  <c r="I6" i="9"/>
  <c r="F7" i="9"/>
  <c r="I7" i="9"/>
  <c r="F8" i="9"/>
  <c r="I8" i="9"/>
  <c r="F9" i="9"/>
  <c r="I9" i="9"/>
  <c r="F10" i="9"/>
  <c r="I10" i="9"/>
  <c r="F11" i="9"/>
  <c r="I11" i="9"/>
  <c r="F12" i="9"/>
  <c r="I12" i="9"/>
  <c r="F13" i="9"/>
  <c r="I13" i="9"/>
  <c r="F14" i="9"/>
  <c r="I14" i="9"/>
  <c r="F15" i="9"/>
  <c r="I15" i="9"/>
  <c r="F16" i="9"/>
  <c r="I16" i="9"/>
  <c r="F17" i="9"/>
  <c r="I17" i="9"/>
  <c r="F18" i="9"/>
  <c r="I18" i="9"/>
  <c r="F19" i="9"/>
  <c r="I19" i="9"/>
  <c r="F20" i="9"/>
  <c r="I20" i="9"/>
  <c r="F21" i="9"/>
  <c r="I21" i="9"/>
  <c r="F22" i="9"/>
  <c r="I22" i="9"/>
  <c r="F23" i="9"/>
  <c r="I23" i="9"/>
  <c r="F24" i="9"/>
  <c r="I24" i="9"/>
  <c r="F25" i="9"/>
  <c r="I25" i="9"/>
  <c r="F26" i="9"/>
  <c r="I26" i="9"/>
  <c r="F27" i="9"/>
  <c r="I27" i="9"/>
  <c r="F28" i="9"/>
  <c r="I28" i="9"/>
  <c r="F29" i="9"/>
  <c r="I29" i="9"/>
  <c r="F30" i="9"/>
  <c r="I30" i="9"/>
  <c r="F31" i="9"/>
  <c r="I31" i="9"/>
  <c r="F32" i="9"/>
  <c r="I32" i="9"/>
  <c r="F33" i="9"/>
  <c r="I33" i="9"/>
  <c r="F34" i="9"/>
  <c r="I34" i="9"/>
  <c r="F35" i="9"/>
  <c r="I35" i="9"/>
  <c r="F36" i="9"/>
  <c r="I36" i="9"/>
  <c r="F37" i="9"/>
  <c r="I37" i="9"/>
  <c r="F38" i="9"/>
  <c r="I38" i="9"/>
  <c r="F39" i="9"/>
  <c r="I39" i="9"/>
  <c r="F40" i="9"/>
  <c r="I40" i="9"/>
  <c r="F41" i="9"/>
  <c r="I41" i="9"/>
  <c r="F42" i="9"/>
  <c r="I42" i="9"/>
  <c r="F43" i="9"/>
  <c r="I43" i="9"/>
  <c r="F44" i="9"/>
  <c r="I44" i="9"/>
  <c r="F45" i="9"/>
  <c r="I45" i="9"/>
  <c r="F46" i="9"/>
  <c r="I46" i="9"/>
  <c r="F47" i="9"/>
  <c r="I47" i="9"/>
  <c r="F48" i="9"/>
  <c r="I48" i="9"/>
  <c r="F49" i="9"/>
  <c r="I49" i="9"/>
  <c r="F50" i="9"/>
  <c r="I50" i="9"/>
  <c r="F51" i="9"/>
  <c r="I51" i="9"/>
  <c r="F52" i="9"/>
  <c r="I52" i="9"/>
  <c r="F53" i="9"/>
  <c r="I53" i="9"/>
  <c r="F54" i="9"/>
  <c r="I54" i="9"/>
  <c r="F55" i="9"/>
  <c r="I55" i="9"/>
  <c r="F56" i="9"/>
  <c r="I56" i="9"/>
  <c r="F57" i="9"/>
  <c r="I57" i="9"/>
  <c r="F58" i="9"/>
  <c r="I58" i="9"/>
  <c r="F59" i="9"/>
  <c r="I59" i="9"/>
  <c r="F60" i="9"/>
  <c r="I60" i="9"/>
  <c r="F61" i="9"/>
  <c r="I61" i="9"/>
  <c r="F62" i="9"/>
  <c r="I62" i="9"/>
  <c r="F63" i="9"/>
  <c r="I63" i="9"/>
  <c r="F64" i="9"/>
  <c r="I64" i="9"/>
  <c r="F65" i="9"/>
  <c r="I65" i="9"/>
  <c r="F66" i="9"/>
  <c r="I66" i="9"/>
  <c r="F67" i="9"/>
  <c r="I67" i="9"/>
  <c r="F68" i="9"/>
  <c r="I68" i="9"/>
  <c r="F69" i="9"/>
  <c r="I69" i="9"/>
  <c r="F70" i="9"/>
  <c r="I70" i="9"/>
  <c r="F71" i="9"/>
  <c r="I71" i="9"/>
  <c r="F72" i="9"/>
  <c r="I72" i="9"/>
  <c r="F73" i="9"/>
  <c r="I73" i="9"/>
  <c r="F74" i="9"/>
  <c r="I74" i="9"/>
  <c r="F75" i="9"/>
  <c r="I75" i="9"/>
  <c r="F76" i="9"/>
  <c r="I76" i="9"/>
  <c r="F77" i="9"/>
  <c r="I77" i="9"/>
  <c r="F78" i="9"/>
  <c r="I78" i="9"/>
  <c r="F79" i="9"/>
  <c r="I79" i="9"/>
  <c r="F80" i="9"/>
  <c r="I80" i="9"/>
  <c r="F81" i="9"/>
  <c r="I81" i="9"/>
  <c r="F82" i="9"/>
  <c r="I82" i="9"/>
  <c r="F83" i="9"/>
  <c r="I83" i="9"/>
  <c r="F84" i="9"/>
  <c r="I84" i="9"/>
  <c r="F85" i="9"/>
  <c r="I85" i="9"/>
  <c r="F86" i="9"/>
  <c r="I86" i="9"/>
  <c r="F87" i="9"/>
  <c r="I87" i="9"/>
  <c r="F88" i="9"/>
  <c r="I88" i="9"/>
  <c r="F89" i="9"/>
  <c r="I89" i="9"/>
  <c r="F90" i="9"/>
  <c r="I90" i="9"/>
  <c r="F91" i="9"/>
  <c r="I91" i="9"/>
  <c r="F92" i="9"/>
  <c r="I92" i="9"/>
  <c r="F93" i="9"/>
  <c r="I93" i="9"/>
  <c r="F94" i="9"/>
  <c r="I94" i="9"/>
  <c r="F95" i="9"/>
  <c r="I95" i="9"/>
  <c r="F96" i="9"/>
  <c r="I96" i="9"/>
  <c r="F97" i="9"/>
  <c r="I97" i="9"/>
  <c r="F98" i="9"/>
  <c r="I98" i="9"/>
  <c r="F99" i="9"/>
  <c r="I99" i="9"/>
  <c r="F100" i="9"/>
  <c r="I100" i="9"/>
  <c r="F101" i="9"/>
  <c r="I101" i="9"/>
  <c r="F102" i="9"/>
  <c r="I102" i="9"/>
  <c r="F103" i="9"/>
  <c r="I103" i="9"/>
  <c r="F104" i="9"/>
  <c r="I104" i="9"/>
  <c r="F105" i="9"/>
  <c r="I105" i="9"/>
  <c r="F106" i="9"/>
  <c r="I106" i="9"/>
  <c r="F107" i="9"/>
  <c r="I107" i="9"/>
  <c r="F108" i="9"/>
  <c r="I108" i="9"/>
  <c r="F109" i="9"/>
  <c r="I109" i="9"/>
  <c r="F110" i="9"/>
  <c r="I110" i="9"/>
  <c r="F111" i="9"/>
  <c r="I111" i="9"/>
  <c r="F112" i="9"/>
  <c r="I112" i="9"/>
  <c r="F113" i="9"/>
  <c r="I113" i="9"/>
  <c r="F114" i="9"/>
  <c r="I114" i="9"/>
  <c r="F115" i="9"/>
  <c r="I115" i="9"/>
  <c r="F116" i="9"/>
  <c r="I116" i="9"/>
  <c r="F117" i="9"/>
  <c r="I117" i="9"/>
  <c r="F118" i="9"/>
  <c r="I118" i="9"/>
  <c r="F119" i="9"/>
  <c r="I119" i="9"/>
  <c r="F120" i="9"/>
  <c r="I120" i="9"/>
  <c r="F121" i="9"/>
  <c r="I121" i="9"/>
  <c r="F122" i="9"/>
  <c r="I122" i="9"/>
  <c r="F123" i="9"/>
  <c r="I123" i="9"/>
  <c r="F124" i="9"/>
  <c r="I124" i="9"/>
  <c r="F125" i="9"/>
  <c r="I125" i="9"/>
  <c r="F126" i="9"/>
  <c r="I126" i="9"/>
  <c r="F127" i="9"/>
  <c r="I127" i="9"/>
  <c r="F128" i="9"/>
  <c r="I128" i="9"/>
  <c r="F129" i="9"/>
  <c r="I129" i="9"/>
  <c r="F130" i="9"/>
  <c r="I130" i="9"/>
  <c r="F131" i="9"/>
  <c r="I131" i="9"/>
  <c r="F132" i="9"/>
  <c r="I132" i="9"/>
  <c r="F133" i="9"/>
  <c r="I133" i="9"/>
  <c r="F134" i="9"/>
  <c r="I134" i="9"/>
  <c r="F135" i="9"/>
  <c r="I135" i="9"/>
  <c r="F136" i="9"/>
  <c r="I136" i="9"/>
  <c r="F137" i="9"/>
  <c r="I137" i="9"/>
  <c r="F138" i="9"/>
  <c r="I138" i="9"/>
  <c r="F139" i="9"/>
  <c r="I139" i="9"/>
  <c r="F140" i="9"/>
  <c r="I140" i="9"/>
  <c r="F141" i="9"/>
  <c r="I141" i="9"/>
  <c r="F142" i="9"/>
  <c r="I142" i="9"/>
  <c r="F143" i="9"/>
  <c r="I143" i="9"/>
  <c r="F144" i="9"/>
  <c r="I144" i="9"/>
  <c r="F145" i="9"/>
  <c r="I145" i="9"/>
  <c r="F146" i="9"/>
  <c r="I146" i="9"/>
  <c r="F147" i="9"/>
  <c r="I147" i="9"/>
  <c r="F148" i="9"/>
  <c r="I148" i="9"/>
  <c r="F149" i="9"/>
  <c r="I149" i="9"/>
  <c r="F150" i="9"/>
  <c r="I150" i="9"/>
  <c r="F151" i="9"/>
  <c r="I151" i="9"/>
  <c r="F152" i="9"/>
  <c r="I152" i="9"/>
  <c r="F153" i="9"/>
  <c r="I153" i="9"/>
  <c r="F154" i="9"/>
  <c r="I154" i="9"/>
  <c r="F155" i="9"/>
  <c r="I155" i="9"/>
  <c r="F156" i="9"/>
  <c r="I156" i="9"/>
  <c r="F157" i="9"/>
  <c r="I157" i="9"/>
  <c r="F158" i="9"/>
  <c r="I158" i="9"/>
  <c r="F159" i="9"/>
  <c r="I159" i="9"/>
  <c r="F160" i="9"/>
  <c r="I160" i="9"/>
  <c r="F161" i="9"/>
  <c r="I161" i="9"/>
  <c r="F162" i="9"/>
  <c r="I162" i="9"/>
  <c r="F163" i="9"/>
  <c r="I163" i="9"/>
  <c r="F164" i="9"/>
  <c r="I164" i="9"/>
  <c r="F165" i="9"/>
  <c r="I165" i="9"/>
  <c r="F166" i="9"/>
  <c r="I166" i="9"/>
  <c r="F167" i="9"/>
  <c r="I167" i="9"/>
  <c r="F168" i="9"/>
  <c r="I168" i="9"/>
  <c r="F169" i="9"/>
  <c r="I169" i="9"/>
  <c r="F170" i="9"/>
  <c r="I170" i="9"/>
  <c r="F171" i="9"/>
  <c r="I171" i="9"/>
  <c r="F172" i="9"/>
  <c r="I172" i="9"/>
  <c r="F173" i="9"/>
  <c r="I173" i="9"/>
  <c r="F174" i="9"/>
  <c r="I174" i="9"/>
  <c r="F175" i="9"/>
  <c r="I175" i="9"/>
  <c r="F176" i="9"/>
  <c r="I176" i="9"/>
  <c r="F177" i="9"/>
  <c r="I177" i="9"/>
  <c r="F178" i="9"/>
  <c r="I178" i="9"/>
  <c r="F179" i="9"/>
  <c r="I179" i="9"/>
  <c r="F180" i="9"/>
  <c r="I180" i="9"/>
  <c r="F181" i="9"/>
  <c r="I181" i="9"/>
  <c r="F182" i="9"/>
  <c r="I182" i="9"/>
  <c r="F183" i="9"/>
  <c r="I183" i="9"/>
  <c r="F184" i="9"/>
  <c r="I184" i="9"/>
  <c r="F185" i="9"/>
  <c r="I185" i="9"/>
  <c r="F186" i="9"/>
  <c r="I186" i="9"/>
  <c r="F187" i="9"/>
  <c r="I187" i="9"/>
  <c r="F188" i="9"/>
  <c r="I188" i="9"/>
  <c r="F189" i="9"/>
  <c r="I189" i="9"/>
  <c r="F190" i="9"/>
  <c r="I190" i="9"/>
  <c r="F191" i="9"/>
  <c r="I191" i="9"/>
  <c r="F192" i="9"/>
  <c r="I192" i="9"/>
  <c r="F193" i="9"/>
  <c r="I193" i="9"/>
  <c r="F194" i="9"/>
  <c r="I194" i="9"/>
  <c r="F195" i="9"/>
  <c r="I195" i="9"/>
  <c r="F196" i="9"/>
  <c r="I196" i="9"/>
  <c r="F197" i="9"/>
  <c r="I197" i="9"/>
  <c r="F198" i="9"/>
  <c r="I198" i="9"/>
  <c r="F199" i="9"/>
  <c r="I199" i="9"/>
  <c r="F200" i="9"/>
  <c r="I200" i="9"/>
  <c r="F201" i="9"/>
  <c r="I201" i="9"/>
  <c r="F202" i="9"/>
  <c r="I202" i="9"/>
  <c r="F203" i="9"/>
  <c r="I203" i="9"/>
  <c r="F204" i="9"/>
  <c r="I204" i="9"/>
  <c r="F205" i="9"/>
  <c r="I205" i="9"/>
  <c r="F206" i="9"/>
  <c r="I206" i="9"/>
  <c r="F207" i="9"/>
  <c r="I207" i="9"/>
  <c r="F208" i="9"/>
  <c r="I208" i="9"/>
  <c r="F209" i="9"/>
  <c r="I209" i="9"/>
  <c r="F210" i="9"/>
  <c r="I210" i="9"/>
  <c r="F211" i="9"/>
  <c r="I211" i="9"/>
  <c r="F212" i="9"/>
  <c r="I212" i="9"/>
  <c r="F213" i="9"/>
  <c r="I213" i="9"/>
  <c r="F214" i="9"/>
  <c r="I214" i="9"/>
  <c r="F215" i="9"/>
  <c r="I215" i="9"/>
  <c r="F216" i="9"/>
  <c r="I216" i="9"/>
  <c r="F217" i="9"/>
  <c r="I217" i="9"/>
  <c r="F218" i="9"/>
  <c r="I218" i="9"/>
  <c r="F219" i="9"/>
  <c r="I219" i="9"/>
  <c r="F220" i="9"/>
  <c r="I220" i="9"/>
  <c r="F221" i="9"/>
  <c r="I221" i="9"/>
  <c r="F222" i="9"/>
  <c r="I222" i="9"/>
  <c r="F223" i="9"/>
  <c r="I223" i="9"/>
  <c r="F224" i="9"/>
  <c r="I224" i="9"/>
  <c r="F225" i="9"/>
  <c r="I225" i="9"/>
  <c r="F226" i="9"/>
  <c r="I226" i="9"/>
  <c r="F227" i="9"/>
  <c r="I227" i="9"/>
  <c r="F228" i="9"/>
  <c r="I228" i="9"/>
  <c r="F229" i="9"/>
  <c r="I229" i="9"/>
  <c r="F230" i="9"/>
  <c r="I230" i="9"/>
  <c r="F231" i="9"/>
  <c r="I231" i="9"/>
  <c r="F232" i="9"/>
  <c r="I232" i="9"/>
  <c r="F233" i="9"/>
  <c r="I233" i="9"/>
  <c r="F234" i="9"/>
  <c r="I234" i="9"/>
  <c r="F235" i="9"/>
  <c r="I235" i="9"/>
  <c r="F236" i="9"/>
  <c r="I236" i="9"/>
  <c r="F237" i="9"/>
  <c r="I237" i="9"/>
  <c r="F238" i="9"/>
  <c r="I238" i="9"/>
  <c r="F239" i="9"/>
  <c r="I239" i="9"/>
  <c r="F240" i="9"/>
  <c r="I240" i="9"/>
  <c r="F241" i="9"/>
  <c r="I241" i="9"/>
  <c r="F242" i="9"/>
  <c r="I242" i="9"/>
  <c r="F243" i="9"/>
  <c r="I243" i="9"/>
  <c r="F244" i="9"/>
  <c r="I244" i="9"/>
  <c r="F245" i="9"/>
  <c r="I245" i="9"/>
  <c r="F246" i="9"/>
  <c r="I246" i="9"/>
  <c r="F247" i="9"/>
  <c r="I247" i="9"/>
  <c r="F248" i="9"/>
  <c r="I248" i="9"/>
  <c r="F249" i="9"/>
  <c r="I249" i="9"/>
  <c r="F250" i="9"/>
  <c r="I250" i="9"/>
  <c r="F251" i="9"/>
  <c r="I251" i="9"/>
  <c r="F252" i="9"/>
  <c r="I252" i="9"/>
  <c r="F253" i="9"/>
  <c r="I253" i="9"/>
  <c r="F254" i="9"/>
  <c r="I254" i="9"/>
  <c r="F255" i="9"/>
  <c r="I255" i="9"/>
  <c r="F256" i="9"/>
  <c r="I256" i="9"/>
  <c r="F257" i="9"/>
  <c r="I257" i="9"/>
  <c r="F258" i="9"/>
  <c r="I258" i="9"/>
  <c r="F259" i="9"/>
  <c r="I259" i="9"/>
  <c r="F260" i="9"/>
  <c r="I260" i="9"/>
  <c r="F261" i="9"/>
  <c r="I261" i="9"/>
  <c r="F262" i="9"/>
  <c r="I262" i="9"/>
  <c r="F263" i="9"/>
  <c r="I263" i="9"/>
  <c r="F264" i="9"/>
  <c r="I264" i="9"/>
  <c r="F265" i="9"/>
  <c r="I265" i="9"/>
  <c r="F266" i="9"/>
  <c r="I266" i="9"/>
  <c r="F267" i="9"/>
  <c r="I267" i="9"/>
  <c r="F268" i="9"/>
  <c r="I268" i="9"/>
  <c r="F269" i="9"/>
  <c r="I269" i="9"/>
  <c r="F270" i="9"/>
  <c r="I270" i="9"/>
  <c r="F271" i="9"/>
  <c r="I271" i="9"/>
  <c r="F272" i="9"/>
  <c r="I272" i="9"/>
  <c r="F273" i="9"/>
  <c r="I273" i="9"/>
  <c r="F274" i="9"/>
  <c r="I274" i="9"/>
  <c r="F275" i="9"/>
  <c r="I275" i="9"/>
  <c r="F276" i="9"/>
  <c r="I276" i="9"/>
  <c r="F277" i="9"/>
  <c r="I277" i="9"/>
  <c r="F278" i="9"/>
  <c r="I278" i="9"/>
  <c r="F279" i="9"/>
  <c r="I279" i="9"/>
  <c r="F280" i="9"/>
  <c r="I280" i="9"/>
  <c r="F281" i="9"/>
  <c r="I281" i="9"/>
  <c r="F282" i="9"/>
  <c r="I282" i="9"/>
  <c r="F283" i="9"/>
  <c r="I283" i="9"/>
  <c r="F284" i="9"/>
  <c r="I284" i="9"/>
  <c r="F285" i="9"/>
  <c r="I285" i="9"/>
  <c r="F286" i="9"/>
  <c r="I286" i="9"/>
  <c r="F287" i="9"/>
  <c r="I287" i="9"/>
  <c r="F288" i="9"/>
  <c r="I288" i="9"/>
  <c r="F289" i="9"/>
  <c r="I289" i="9"/>
  <c r="F290" i="9"/>
  <c r="I290" i="9"/>
  <c r="F291" i="9"/>
  <c r="I291" i="9"/>
  <c r="F292" i="9"/>
  <c r="I292" i="9"/>
  <c r="F293" i="9"/>
  <c r="I293" i="9"/>
  <c r="F294" i="9"/>
  <c r="I294" i="9"/>
  <c r="F295" i="9"/>
  <c r="I295" i="9"/>
  <c r="F296" i="9"/>
  <c r="I296" i="9"/>
  <c r="F297" i="9"/>
  <c r="I297" i="9"/>
  <c r="F298" i="9"/>
  <c r="I298" i="9"/>
  <c r="F299" i="9"/>
  <c r="I299" i="9"/>
  <c r="F300" i="9"/>
  <c r="I300" i="9"/>
  <c r="F301" i="9"/>
  <c r="I301" i="9"/>
  <c r="F302" i="9"/>
  <c r="I302" i="9"/>
  <c r="F303" i="9"/>
  <c r="I303" i="9"/>
  <c r="F304" i="9"/>
  <c r="I304" i="9"/>
  <c r="F305" i="9"/>
  <c r="I305" i="9"/>
  <c r="F306" i="9"/>
  <c r="I306" i="9"/>
  <c r="F307" i="9"/>
  <c r="I307" i="9"/>
  <c r="F308" i="9"/>
  <c r="I308" i="9"/>
  <c r="F309" i="9"/>
  <c r="I309" i="9"/>
  <c r="F310" i="9"/>
  <c r="I310" i="9"/>
  <c r="F311" i="9"/>
  <c r="I311" i="9"/>
  <c r="F312" i="9"/>
  <c r="I312" i="9"/>
  <c r="F313" i="9"/>
  <c r="I313" i="9"/>
  <c r="F314" i="9"/>
  <c r="I314" i="9"/>
  <c r="F315" i="9"/>
  <c r="I315" i="9"/>
  <c r="F316" i="9"/>
  <c r="I316" i="9"/>
  <c r="F317" i="9"/>
  <c r="I317" i="9"/>
  <c r="F318" i="9"/>
  <c r="I318" i="9"/>
  <c r="F319" i="9"/>
  <c r="I319" i="9"/>
  <c r="F320" i="9"/>
  <c r="I320" i="9"/>
  <c r="F321" i="9"/>
  <c r="I321" i="9"/>
  <c r="F322" i="9"/>
  <c r="I322" i="9"/>
  <c r="F323" i="9"/>
  <c r="I323" i="9"/>
  <c r="F324" i="9"/>
  <c r="I324" i="9"/>
  <c r="F325" i="9"/>
  <c r="I325" i="9"/>
  <c r="F326" i="9"/>
  <c r="I326" i="9"/>
  <c r="F327" i="9"/>
  <c r="I327" i="9"/>
  <c r="F328" i="9"/>
  <c r="I328" i="9"/>
  <c r="F329" i="9"/>
  <c r="I329" i="9"/>
  <c r="F330" i="9"/>
  <c r="I330" i="9"/>
  <c r="F331" i="9"/>
  <c r="I331" i="9"/>
  <c r="F332" i="9"/>
  <c r="I332" i="9"/>
  <c r="F333" i="9"/>
  <c r="I333" i="9"/>
  <c r="F334" i="9"/>
  <c r="I334" i="9"/>
  <c r="F335" i="9"/>
  <c r="I335" i="9"/>
  <c r="F336" i="9"/>
  <c r="I336" i="9"/>
  <c r="F337" i="9"/>
  <c r="I337" i="9"/>
  <c r="F338" i="9"/>
  <c r="I338" i="9"/>
  <c r="F339" i="9"/>
  <c r="I339" i="9"/>
  <c r="F340" i="9"/>
  <c r="I340" i="9"/>
  <c r="F341" i="9"/>
  <c r="I341" i="9"/>
  <c r="F342" i="9"/>
  <c r="I342" i="9"/>
  <c r="F343" i="9"/>
  <c r="I343" i="9"/>
  <c r="F344" i="9"/>
  <c r="I344" i="9"/>
  <c r="F345" i="9"/>
  <c r="I345" i="9"/>
  <c r="F346" i="9"/>
  <c r="I346" i="9"/>
  <c r="F347" i="9"/>
  <c r="I347" i="9"/>
  <c r="F348" i="9"/>
  <c r="I348" i="9"/>
  <c r="F349" i="9"/>
  <c r="I349" i="9"/>
  <c r="F350" i="9"/>
  <c r="I350" i="9"/>
  <c r="F351" i="9"/>
  <c r="I351" i="9"/>
  <c r="F352" i="9"/>
  <c r="I352" i="9"/>
  <c r="F353" i="9"/>
  <c r="I353" i="9"/>
  <c r="F354" i="9"/>
  <c r="I354" i="9"/>
  <c r="F355" i="9"/>
  <c r="I355" i="9"/>
  <c r="F356" i="9"/>
  <c r="I356" i="9"/>
  <c r="F357" i="9"/>
  <c r="I357" i="9"/>
  <c r="F358" i="9"/>
  <c r="I358" i="9"/>
  <c r="F359" i="9"/>
  <c r="I359" i="9"/>
  <c r="F360" i="9"/>
  <c r="I360" i="9"/>
  <c r="F361" i="9"/>
  <c r="I361" i="9"/>
  <c r="F362" i="9"/>
  <c r="I362" i="9"/>
  <c r="F363" i="9"/>
  <c r="I363" i="9"/>
  <c r="F364" i="9"/>
  <c r="I364" i="9"/>
  <c r="F365" i="9"/>
  <c r="I365" i="9"/>
  <c r="F366" i="9"/>
  <c r="I366" i="9"/>
  <c r="F367" i="9"/>
  <c r="I367" i="9"/>
  <c r="F368" i="9"/>
  <c r="I368" i="9"/>
  <c r="F369" i="9"/>
  <c r="I369" i="9"/>
  <c r="F370" i="9"/>
  <c r="I370" i="9"/>
  <c r="F371" i="9"/>
  <c r="I371" i="9"/>
  <c r="F372" i="9"/>
  <c r="I372" i="9"/>
  <c r="F373" i="9"/>
  <c r="I373" i="9"/>
  <c r="F374" i="9"/>
  <c r="I374" i="9"/>
  <c r="F375" i="9"/>
  <c r="I375" i="9"/>
  <c r="F376" i="9"/>
  <c r="I376" i="9"/>
  <c r="F377" i="9"/>
  <c r="I377" i="9"/>
  <c r="F378" i="9"/>
  <c r="I378" i="9"/>
  <c r="F379" i="9"/>
  <c r="I379" i="9"/>
  <c r="F380" i="9"/>
  <c r="I380" i="9"/>
  <c r="F381" i="9"/>
  <c r="I381" i="9"/>
  <c r="F382" i="9"/>
  <c r="I382" i="9"/>
  <c r="F383" i="9"/>
  <c r="I383" i="9"/>
  <c r="F384" i="9"/>
  <c r="I384" i="9"/>
  <c r="F385" i="9"/>
  <c r="I385" i="9"/>
  <c r="F386" i="9"/>
  <c r="I386" i="9"/>
  <c r="F387" i="9"/>
  <c r="I387" i="9"/>
  <c r="F388" i="9"/>
  <c r="I388" i="9"/>
  <c r="F389" i="9"/>
  <c r="I389" i="9"/>
  <c r="F390" i="9"/>
  <c r="I390" i="9"/>
  <c r="F391" i="9"/>
  <c r="I391" i="9"/>
  <c r="F392" i="9"/>
  <c r="I392" i="9"/>
  <c r="F393" i="9"/>
  <c r="I393" i="9"/>
  <c r="F394" i="9"/>
  <c r="I394" i="9"/>
  <c r="F395" i="9"/>
  <c r="I395" i="9"/>
  <c r="F396" i="9"/>
  <c r="I396" i="9"/>
  <c r="F397" i="9"/>
  <c r="I397" i="9"/>
  <c r="F398" i="9"/>
  <c r="I398" i="9"/>
  <c r="F399" i="9"/>
  <c r="I399" i="9"/>
  <c r="F400" i="9"/>
  <c r="I400" i="9"/>
  <c r="F401" i="9"/>
  <c r="I401" i="9"/>
  <c r="F402" i="9"/>
  <c r="I402" i="9"/>
  <c r="F403" i="9"/>
  <c r="I403" i="9"/>
  <c r="F404" i="9"/>
  <c r="I404" i="9"/>
  <c r="F405" i="9"/>
  <c r="I405" i="9"/>
  <c r="F406" i="9"/>
  <c r="I406" i="9"/>
  <c r="F407" i="9"/>
  <c r="I407" i="9"/>
  <c r="F408" i="9"/>
  <c r="I408" i="9"/>
  <c r="F409" i="9"/>
  <c r="I409" i="9"/>
  <c r="F410" i="9"/>
  <c r="I410" i="9"/>
  <c r="F411" i="9"/>
  <c r="I411" i="9"/>
  <c r="F412" i="9"/>
  <c r="I412" i="9"/>
  <c r="F413" i="9"/>
  <c r="I413" i="9"/>
  <c r="F414" i="9"/>
  <c r="I414" i="9"/>
  <c r="F415" i="9"/>
  <c r="I415" i="9"/>
  <c r="F416" i="9"/>
  <c r="I416" i="9"/>
  <c r="F417" i="9"/>
  <c r="I417" i="9"/>
  <c r="F418" i="9"/>
  <c r="I418" i="9"/>
  <c r="F419" i="9"/>
  <c r="I419" i="9"/>
  <c r="F420" i="9"/>
  <c r="I420" i="9"/>
  <c r="F421" i="9"/>
  <c r="I421" i="9"/>
  <c r="F422" i="9"/>
  <c r="I422" i="9"/>
  <c r="F423" i="9"/>
  <c r="I423" i="9"/>
  <c r="F424" i="9"/>
  <c r="I424" i="9"/>
  <c r="F425" i="9"/>
  <c r="I425" i="9"/>
  <c r="F426" i="9"/>
  <c r="I426" i="9"/>
  <c r="F427" i="9"/>
  <c r="I427" i="9"/>
  <c r="F428" i="9"/>
  <c r="I428" i="9"/>
  <c r="F429" i="9"/>
  <c r="I429" i="9"/>
  <c r="F430" i="9"/>
  <c r="I430" i="9"/>
  <c r="F431" i="9"/>
  <c r="I431" i="9"/>
  <c r="F432" i="9"/>
  <c r="I432" i="9"/>
  <c r="F433" i="9"/>
  <c r="I433" i="9"/>
  <c r="F434" i="9"/>
  <c r="I434" i="9"/>
  <c r="F435" i="9"/>
  <c r="I435" i="9"/>
  <c r="F436" i="9"/>
  <c r="I436" i="9"/>
  <c r="F437" i="9"/>
  <c r="I437" i="9"/>
  <c r="F438" i="9"/>
  <c r="I438" i="9"/>
  <c r="F439" i="9"/>
  <c r="I439" i="9"/>
  <c r="F440" i="9"/>
  <c r="I440" i="9"/>
  <c r="F441" i="9"/>
  <c r="I441" i="9"/>
  <c r="F442" i="9"/>
  <c r="I442" i="9"/>
  <c r="F443" i="9"/>
  <c r="I443" i="9"/>
  <c r="F444" i="9"/>
  <c r="I444" i="9"/>
  <c r="F445" i="9"/>
  <c r="I445" i="9"/>
  <c r="F446" i="9"/>
  <c r="I446" i="9"/>
  <c r="F447" i="9"/>
  <c r="I447" i="9"/>
  <c r="F448" i="9"/>
  <c r="I448" i="9"/>
  <c r="F449" i="9"/>
  <c r="I449" i="9"/>
  <c r="F450" i="9"/>
  <c r="I450" i="9"/>
  <c r="F451" i="9"/>
  <c r="I451" i="9"/>
  <c r="F452" i="9"/>
  <c r="I452" i="9"/>
  <c r="F453" i="9"/>
  <c r="I453" i="9"/>
  <c r="F454" i="9"/>
  <c r="I454" i="9"/>
  <c r="F455" i="9"/>
  <c r="I455" i="9"/>
  <c r="F456" i="9"/>
  <c r="I456" i="9"/>
  <c r="F457" i="9"/>
  <c r="I457" i="9"/>
  <c r="F458" i="9"/>
  <c r="I458" i="9"/>
  <c r="F459" i="9"/>
  <c r="I459" i="9"/>
  <c r="F460" i="9"/>
  <c r="I460" i="9"/>
  <c r="F461" i="9"/>
  <c r="I461" i="9"/>
  <c r="F462" i="9"/>
  <c r="I462" i="9"/>
  <c r="F463" i="9"/>
  <c r="I463" i="9"/>
  <c r="F464" i="9"/>
  <c r="I464" i="9"/>
  <c r="F465" i="9"/>
  <c r="I465" i="9"/>
  <c r="F466" i="9"/>
  <c r="I466" i="9"/>
  <c r="F467" i="9"/>
  <c r="I467" i="9"/>
  <c r="F468" i="9"/>
  <c r="I468" i="9"/>
  <c r="F469" i="9"/>
  <c r="I469" i="9"/>
  <c r="F470" i="9"/>
  <c r="I470" i="9"/>
  <c r="F471" i="9"/>
  <c r="I471" i="9"/>
  <c r="F472" i="9"/>
  <c r="I472" i="9"/>
  <c r="F473" i="9"/>
  <c r="I473" i="9"/>
  <c r="F474" i="9"/>
  <c r="I474" i="9"/>
  <c r="F475" i="9"/>
  <c r="I475" i="9"/>
  <c r="F476" i="9"/>
  <c r="I476" i="9"/>
  <c r="F477" i="9"/>
  <c r="I477" i="9"/>
  <c r="F478" i="9"/>
  <c r="I478" i="9"/>
  <c r="F479" i="9"/>
  <c r="I479" i="9"/>
  <c r="F480" i="9"/>
  <c r="I480" i="9"/>
  <c r="F481" i="9"/>
  <c r="I481" i="9"/>
  <c r="F482" i="9"/>
  <c r="I482" i="9"/>
  <c r="F483" i="9"/>
  <c r="I483" i="9"/>
  <c r="F484" i="9"/>
  <c r="I484" i="9"/>
  <c r="F485" i="9"/>
  <c r="I485" i="9"/>
  <c r="F486" i="9"/>
  <c r="I486" i="9"/>
  <c r="F487" i="9"/>
  <c r="I487" i="9"/>
  <c r="F488" i="9"/>
  <c r="I488" i="9"/>
  <c r="F489" i="9"/>
  <c r="I489" i="9"/>
  <c r="F490" i="9"/>
  <c r="I490" i="9"/>
  <c r="F491" i="9"/>
  <c r="I491" i="9"/>
  <c r="F492" i="9"/>
  <c r="I492" i="9"/>
  <c r="F493" i="9"/>
  <c r="I493" i="9"/>
  <c r="F494" i="9"/>
  <c r="I494" i="9"/>
  <c r="F495" i="9"/>
  <c r="I495" i="9"/>
  <c r="F496" i="9"/>
  <c r="I496" i="9"/>
  <c r="F497" i="9"/>
  <c r="I497" i="9"/>
  <c r="F498" i="9"/>
  <c r="I498" i="9"/>
  <c r="F499" i="9"/>
  <c r="I499" i="9"/>
  <c r="F500" i="9"/>
  <c r="I500" i="9"/>
  <c r="F501" i="9"/>
  <c r="I501" i="9"/>
  <c r="F502" i="9"/>
  <c r="I502" i="9"/>
  <c r="I3" i="9"/>
  <c r="F3" i="9"/>
  <c r="H5" i="5" l="1"/>
  <c r="H17" i="5"/>
  <c r="H12" i="5"/>
  <c r="H7" i="5"/>
  <c r="H19" i="5"/>
  <c r="H14" i="5"/>
  <c r="H9" i="5"/>
  <c r="H21" i="5"/>
  <c r="H23" i="5"/>
  <c r="H16" i="5"/>
  <c r="H4" i="5"/>
  <c r="H11" i="5"/>
  <c r="H6" i="5"/>
  <c r="H18" i="5"/>
  <c r="H13" i="5"/>
  <c r="H8" i="5"/>
  <c r="H20" i="5"/>
  <c r="H15" i="5"/>
  <c r="E23" i="5"/>
  <c r="I502" i="11"/>
  <c r="F502" i="11"/>
  <c r="I501" i="11"/>
  <c r="F501" i="11"/>
  <c r="I500" i="11"/>
  <c r="F500" i="11"/>
  <c r="I499" i="11"/>
  <c r="F499" i="11"/>
  <c r="I498" i="11"/>
  <c r="F498" i="11"/>
  <c r="I497" i="11"/>
  <c r="F497" i="11"/>
  <c r="I496" i="11"/>
  <c r="F496" i="11"/>
  <c r="I495" i="11"/>
  <c r="F495" i="11"/>
  <c r="I494" i="11"/>
  <c r="F494" i="11"/>
  <c r="I493" i="11"/>
  <c r="F493" i="11"/>
  <c r="I492" i="11"/>
  <c r="F492" i="11"/>
  <c r="I491" i="11"/>
  <c r="F491" i="11"/>
  <c r="I490" i="11"/>
  <c r="F490" i="11"/>
  <c r="I489" i="11"/>
  <c r="F489" i="11"/>
  <c r="I488" i="11"/>
  <c r="F488" i="11"/>
  <c r="I487" i="11"/>
  <c r="F487" i="11"/>
  <c r="I486" i="11"/>
  <c r="F486" i="11"/>
  <c r="I485" i="11"/>
  <c r="F485" i="11"/>
  <c r="I484" i="11"/>
  <c r="F484" i="11"/>
  <c r="I483" i="11"/>
  <c r="F483" i="11"/>
  <c r="I482" i="11"/>
  <c r="F482" i="11"/>
  <c r="I481" i="11"/>
  <c r="F481" i="11"/>
  <c r="I480" i="11"/>
  <c r="F480" i="11"/>
  <c r="I479" i="11"/>
  <c r="F479" i="11"/>
  <c r="I478" i="11"/>
  <c r="F478" i="11"/>
  <c r="I477" i="11"/>
  <c r="F477" i="11"/>
  <c r="I476" i="11"/>
  <c r="F476" i="11"/>
  <c r="I475" i="11"/>
  <c r="F475" i="11"/>
  <c r="I474" i="11"/>
  <c r="F474" i="11"/>
  <c r="I473" i="11"/>
  <c r="F473" i="11"/>
  <c r="I472" i="11"/>
  <c r="F472" i="11"/>
  <c r="I471" i="11"/>
  <c r="F471" i="11"/>
  <c r="I470" i="11"/>
  <c r="F470" i="11"/>
  <c r="I469" i="11"/>
  <c r="F469" i="11"/>
  <c r="I468" i="11"/>
  <c r="F468" i="11"/>
  <c r="I467" i="11"/>
  <c r="F467" i="11"/>
  <c r="I466" i="11"/>
  <c r="F466" i="11"/>
  <c r="I465" i="11"/>
  <c r="F465" i="11"/>
  <c r="I464" i="11"/>
  <c r="F464" i="11"/>
  <c r="I463" i="11"/>
  <c r="F463" i="11"/>
  <c r="I462" i="11"/>
  <c r="F462" i="11"/>
  <c r="I461" i="11"/>
  <c r="F461" i="11"/>
  <c r="I460" i="11"/>
  <c r="F460" i="11"/>
  <c r="I459" i="11"/>
  <c r="F459" i="11"/>
  <c r="I458" i="11"/>
  <c r="F458" i="11"/>
  <c r="I457" i="11"/>
  <c r="F457" i="11"/>
  <c r="I456" i="11"/>
  <c r="F456" i="11"/>
  <c r="I455" i="11"/>
  <c r="F455" i="11"/>
  <c r="I454" i="11"/>
  <c r="F454" i="11"/>
  <c r="I453" i="11"/>
  <c r="F453" i="11"/>
  <c r="I452" i="11"/>
  <c r="F452" i="11"/>
  <c r="I451" i="11"/>
  <c r="F451" i="11"/>
  <c r="I450" i="11"/>
  <c r="F450" i="11"/>
  <c r="I449" i="11"/>
  <c r="F449" i="11"/>
  <c r="I448" i="11"/>
  <c r="F448" i="11"/>
  <c r="I447" i="11"/>
  <c r="F447" i="11"/>
  <c r="I446" i="11"/>
  <c r="F446" i="11"/>
  <c r="I445" i="11"/>
  <c r="F445" i="11"/>
  <c r="I444" i="11"/>
  <c r="F444" i="11"/>
  <c r="I443" i="11"/>
  <c r="F443" i="11"/>
  <c r="I442" i="11"/>
  <c r="F442" i="11"/>
  <c r="I441" i="11"/>
  <c r="F441" i="11"/>
  <c r="I440" i="11"/>
  <c r="F440" i="11"/>
  <c r="I439" i="11"/>
  <c r="F439" i="11"/>
  <c r="I438" i="11"/>
  <c r="F438" i="11"/>
  <c r="I437" i="11"/>
  <c r="F437" i="11"/>
  <c r="I436" i="11"/>
  <c r="F436" i="11"/>
  <c r="I435" i="11"/>
  <c r="F435" i="11"/>
  <c r="I434" i="11"/>
  <c r="F434" i="11"/>
  <c r="I433" i="11"/>
  <c r="F433" i="11"/>
  <c r="I432" i="11"/>
  <c r="F432" i="11"/>
  <c r="I431" i="11"/>
  <c r="F431" i="11"/>
  <c r="I430" i="11"/>
  <c r="F430" i="11"/>
  <c r="I429" i="11"/>
  <c r="F429" i="11"/>
  <c r="I428" i="11"/>
  <c r="F428" i="11"/>
  <c r="I427" i="11"/>
  <c r="F427" i="11"/>
  <c r="I426" i="11"/>
  <c r="F426" i="11"/>
  <c r="I425" i="11"/>
  <c r="F425" i="11"/>
  <c r="I424" i="11"/>
  <c r="F424" i="11"/>
  <c r="I423" i="11"/>
  <c r="F423" i="11"/>
  <c r="I422" i="11"/>
  <c r="F422" i="11"/>
  <c r="I421" i="11"/>
  <c r="F421" i="11"/>
  <c r="I420" i="11"/>
  <c r="F420" i="11"/>
  <c r="I419" i="11"/>
  <c r="F419" i="11"/>
  <c r="I418" i="11"/>
  <c r="F418" i="11"/>
  <c r="I417" i="11"/>
  <c r="F417" i="11"/>
  <c r="I416" i="11"/>
  <c r="F416" i="11"/>
  <c r="I415" i="11"/>
  <c r="F415" i="11"/>
  <c r="I414" i="11"/>
  <c r="F414" i="11"/>
  <c r="I413" i="11"/>
  <c r="F413" i="11"/>
  <c r="I412" i="11"/>
  <c r="F412" i="11"/>
  <c r="I411" i="11"/>
  <c r="F411" i="11"/>
  <c r="I410" i="11"/>
  <c r="F410" i="11"/>
  <c r="I409" i="11"/>
  <c r="F409" i="11"/>
  <c r="I408" i="11"/>
  <c r="F408" i="11"/>
  <c r="I407" i="11"/>
  <c r="F407" i="11"/>
  <c r="I406" i="11"/>
  <c r="F406" i="11"/>
  <c r="I405" i="11"/>
  <c r="F405" i="11"/>
  <c r="I404" i="11"/>
  <c r="F404" i="11"/>
  <c r="I403" i="11"/>
  <c r="F403" i="11"/>
  <c r="I402" i="11"/>
  <c r="F402" i="11"/>
  <c r="I401" i="11"/>
  <c r="F401" i="11"/>
  <c r="I400" i="11"/>
  <c r="F400" i="11"/>
  <c r="I399" i="11"/>
  <c r="F399" i="11"/>
  <c r="I398" i="11"/>
  <c r="F398" i="11"/>
  <c r="I397" i="11"/>
  <c r="F397" i="11"/>
  <c r="I396" i="11"/>
  <c r="F396" i="11"/>
  <c r="I395" i="11"/>
  <c r="F395" i="11"/>
  <c r="I394" i="11"/>
  <c r="F394" i="11"/>
  <c r="I393" i="11"/>
  <c r="F393" i="11"/>
  <c r="I392" i="11"/>
  <c r="F392" i="11"/>
  <c r="I391" i="11"/>
  <c r="F391" i="11"/>
  <c r="I390" i="11"/>
  <c r="F390" i="11"/>
  <c r="I389" i="11"/>
  <c r="F389" i="11"/>
  <c r="I388" i="11"/>
  <c r="F388" i="11"/>
  <c r="I387" i="11"/>
  <c r="F387" i="11"/>
  <c r="I386" i="11"/>
  <c r="F386" i="11"/>
  <c r="I385" i="11"/>
  <c r="F385" i="11"/>
  <c r="I384" i="11"/>
  <c r="F384" i="11"/>
  <c r="I383" i="11"/>
  <c r="F383" i="11"/>
  <c r="I382" i="11"/>
  <c r="F382" i="11"/>
  <c r="I381" i="11"/>
  <c r="F381" i="11"/>
  <c r="I380" i="11"/>
  <c r="F380" i="11"/>
  <c r="I379" i="11"/>
  <c r="F379" i="11"/>
  <c r="I378" i="11"/>
  <c r="F378" i="11"/>
  <c r="I377" i="11"/>
  <c r="F377" i="11"/>
  <c r="I376" i="11"/>
  <c r="F376" i="11"/>
  <c r="I375" i="11"/>
  <c r="F375" i="11"/>
  <c r="I374" i="11"/>
  <c r="F374" i="11"/>
  <c r="I373" i="11"/>
  <c r="F373" i="11"/>
  <c r="I372" i="11"/>
  <c r="F372" i="11"/>
  <c r="I371" i="11"/>
  <c r="F371" i="11"/>
  <c r="I370" i="11"/>
  <c r="F370" i="11"/>
  <c r="I369" i="11"/>
  <c r="F369" i="11"/>
  <c r="I368" i="11"/>
  <c r="F368" i="11"/>
  <c r="I367" i="11"/>
  <c r="F367" i="11"/>
  <c r="I366" i="11"/>
  <c r="F366" i="11"/>
  <c r="I365" i="11"/>
  <c r="F365" i="11"/>
  <c r="I364" i="11"/>
  <c r="F364" i="11"/>
  <c r="I363" i="11"/>
  <c r="F363" i="11"/>
  <c r="I362" i="11"/>
  <c r="F362" i="11"/>
  <c r="I361" i="11"/>
  <c r="F361" i="11"/>
  <c r="I360" i="11"/>
  <c r="F360" i="11"/>
  <c r="I359" i="11"/>
  <c r="F359" i="11"/>
  <c r="I358" i="11"/>
  <c r="F358" i="11"/>
  <c r="I357" i="11"/>
  <c r="F357" i="11"/>
  <c r="I356" i="11"/>
  <c r="F356" i="11"/>
  <c r="I355" i="11"/>
  <c r="F355" i="11"/>
  <c r="I354" i="11"/>
  <c r="F354" i="11"/>
  <c r="I353" i="11"/>
  <c r="F353" i="11"/>
  <c r="I352" i="11"/>
  <c r="F352" i="11"/>
  <c r="I351" i="11"/>
  <c r="F351" i="11"/>
  <c r="I350" i="11"/>
  <c r="F350" i="11"/>
  <c r="I349" i="11"/>
  <c r="F349" i="11"/>
  <c r="I348" i="11"/>
  <c r="F348" i="11"/>
  <c r="I347" i="11"/>
  <c r="F347" i="11"/>
  <c r="I346" i="11"/>
  <c r="F346" i="11"/>
  <c r="I345" i="11"/>
  <c r="F345" i="11"/>
  <c r="I344" i="11"/>
  <c r="F344" i="11"/>
  <c r="I343" i="11"/>
  <c r="F343" i="11"/>
  <c r="I342" i="11"/>
  <c r="F342" i="11"/>
  <c r="I341" i="11"/>
  <c r="F341" i="11"/>
  <c r="I340" i="11"/>
  <c r="F340" i="11"/>
  <c r="I339" i="11"/>
  <c r="F339" i="11"/>
  <c r="I338" i="11"/>
  <c r="F338" i="11"/>
  <c r="I337" i="11"/>
  <c r="F337" i="11"/>
  <c r="I336" i="11"/>
  <c r="F336" i="11"/>
  <c r="I335" i="11"/>
  <c r="F335" i="11"/>
  <c r="I334" i="11"/>
  <c r="F334" i="11"/>
  <c r="I333" i="11"/>
  <c r="F333" i="11"/>
  <c r="I332" i="11"/>
  <c r="F332" i="11"/>
  <c r="I331" i="11"/>
  <c r="F331" i="11"/>
  <c r="I330" i="11"/>
  <c r="F330" i="11"/>
  <c r="I329" i="11"/>
  <c r="F329" i="11"/>
  <c r="I328" i="11"/>
  <c r="F328" i="11"/>
  <c r="I327" i="11"/>
  <c r="F327" i="11"/>
  <c r="I326" i="11"/>
  <c r="F326" i="11"/>
  <c r="I325" i="11"/>
  <c r="F325" i="11"/>
  <c r="I324" i="11"/>
  <c r="F324" i="11"/>
  <c r="I323" i="11"/>
  <c r="F323" i="11"/>
  <c r="I322" i="11"/>
  <c r="F322" i="11"/>
  <c r="I321" i="11"/>
  <c r="F321" i="11"/>
  <c r="I320" i="11"/>
  <c r="F320" i="11"/>
  <c r="I319" i="11"/>
  <c r="F319" i="11"/>
  <c r="I318" i="11"/>
  <c r="F318" i="11"/>
  <c r="I317" i="11"/>
  <c r="F317" i="11"/>
  <c r="I316" i="11"/>
  <c r="F316" i="11"/>
  <c r="I315" i="11"/>
  <c r="F315" i="11"/>
  <c r="I314" i="11"/>
  <c r="F314" i="11"/>
  <c r="I313" i="11"/>
  <c r="F313" i="11"/>
  <c r="I312" i="11"/>
  <c r="F312" i="11"/>
  <c r="I311" i="11"/>
  <c r="F311" i="11"/>
  <c r="I310" i="11"/>
  <c r="F310" i="11"/>
  <c r="I309" i="11"/>
  <c r="F309" i="11"/>
  <c r="I308" i="11"/>
  <c r="F308" i="11"/>
  <c r="I307" i="11"/>
  <c r="F307" i="11"/>
  <c r="I306" i="11"/>
  <c r="F306" i="11"/>
  <c r="I305" i="11"/>
  <c r="F305" i="11"/>
  <c r="I304" i="11"/>
  <c r="F304" i="11"/>
  <c r="I303" i="11"/>
  <c r="F303" i="11"/>
  <c r="I302" i="11"/>
  <c r="F302" i="11"/>
  <c r="I301" i="11"/>
  <c r="F301" i="11"/>
  <c r="I300" i="11"/>
  <c r="F300" i="11"/>
  <c r="I299" i="11"/>
  <c r="F299" i="11"/>
  <c r="I298" i="11"/>
  <c r="F298" i="11"/>
  <c r="I297" i="11"/>
  <c r="F297" i="11"/>
  <c r="I296" i="11"/>
  <c r="F296" i="11"/>
  <c r="I295" i="11"/>
  <c r="F295" i="11"/>
  <c r="I294" i="11"/>
  <c r="F294" i="11"/>
  <c r="I293" i="11"/>
  <c r="F293" i="11"/>
  <c r="I292" i="11"/>
  <c r="F292" i="11"/>
  <c r="I291" i="11"/>
  <c r="F291" i="11"/>
  <c r="I290" i="11"/>
  <c r="F290" i="11"/>
  <c r="I289" i="11"/>
  <c r="F289" i="11"/>
  <c r="I288" i="11"/>
  <c r="F288" i="11"/>
  <c r="I287" i="11"/>
  <c r="F287" i="11"/>
  <c r="I286" i="11"/>
  <c r="F286" i="11"/>
  <c r="I285" i="11"/>
  <c r="F285" i="11"/>
  <c r="I284" i="11"/>
  <c r="F284" i="11"/>
  <c r="I283" i="11"/>
  <c r="F283" i="11"/>
  <c r="I282" i="11"/>
  <c r="F282" i="11"/>
  <c r="I281" i="11"/>
  <c r="F281" i="11"/>
  <c r="I280" i="11"/>
  <c r="F280" i="11"/>
  <c r="I279" i="11"/>
  <c r="F279" i="11"/>
  <c r="I278" i="11"/>
  <c r="F278" i="11"/>
  <c r="I277" i="11"/>
  <c r="F277" i="11"/>
  <c r="I276" i="11"/>
  <c r="F276" i="11"/>
  <c r="I275" i="11"/>
  <c r="F275" i="11"/>
  <c r="I274" i="11"/>
  <c r="F274" i="11"/>
  <c r="I273" i="11"/>
  <c r="F273" i="11"/>
  <c r="I272" i="11"/>
  <c r="F272" i="11"/>
  <c r="I271" i="11"/>
  <c r="F271" i="11"/>
  <c r="I270" i="11"/>
  <c r="F270" i="11"/>
  <c r="I269" i="11"/>
  <c r="F269" i="11"/>
  <c r="I268" i="11"/>
  <c r="F268" i="11"/>
  <c r="I267" i="11"/>
  <c r="F267" i="11"/>
  <c r="I266" i="11"/>
  <c r="F266" i="11"/>
  <c r="I265" i="11"/>
  <c r="F265" i="11"/>
  <c r="I264" i="11"/>
  <c r="F264" i="11"/>
  <c r="I263" i="11"/>
  <c r="F263" i="11"/>
  <c r="I262" i="11"/>
  <c r="F262" i="11"/>
  <c r="I261" i="11"/>
  <c r="F261" i="11"/>
  <c r="I260" i="11"/>
  <c r="F260" i="11"/>
  <c r="I259" i="11"/>
  <c r="F259" i="11"/>
  <c r="I258" i="11"/>
  <c r="F258" i="11"/>
  <c r="I257" i="11"/>
  <c r="F257" i="11"/>
  <c r="I256" i="11"/>
  <c r="F256" i="11"/>
  <c r="I255" i="11"/>
  <c r="F255" i="11"/>
  <c r="I254" i="11"/>
  <c r="F254" i="11"/>
  <c r="I253" i="11"/>
  <c r="F253" i="11"/>
  <c r="I252" i="11"/>
  <c r="F252" i="11"/>
  <c r="I251" i="11"/>
  <c r="F251" i="11"/>
  <c r="I250" i="11"/>
  <c r="F250" i="11"/>
  <c r="I249" i="11"/>
  <c r="F249" i="11"/>
  <c r="I248" i="11"/>
  <c r="F248" i="11"/>
  <c r="I247" i="11"/>
  <c r="F247" i="11"/>
  <c r="I246" i="11"/>
  <c r="F246" i="11"/>
  <c r="I245" i="11"/>
  <c r="F245" i="11"/>
  <c r="I244" i="11"/>
  <c r="F244" i="11"/>
  <c r="I243" i="11"/>
  <c r="F243" i="11"/>
  <c r="I242" i="11"/>
  <c r="F242" i="11"/>
  <c r="I241" i="11"/>
  <c r="F241" i="11"/>
  <c r="I240" i="11"/>
  <c r="F240" i="11"/>
  <c r="I239" i="11"/>
  <c r="F239" i="11"/>
  <c r="I238" i="11"/>
  <c r="F238" i="11"/>
  <c r="I237" i="11"/>
  <c r="F237" i="11"/>
  <c r="I236" i="11"/>
  <c r="F236" i="11"/>
  <c r="I235" i="11"/>
  <c r="F235" i="11"/>
  <c r="I234" i="11"/>
  <c r="F234" i="11"/>
  <c r="I233" i="11"/>
  <c r="F233" i="11"/>
  <c r="I232" i="11"/>
  <c r="F232" i="11"/>
  <c r="I231" i="11"/>
  <c r="F231" i="11"/>
  <c r="I230" i="11"/>
  <c r="F230" i="11"/>
  <c r="I229" i="11"/>
  <c r="F229" i="11"/>
  <c r="I228" i="11"/>
  <c r="F228" i="11"/>
  <c r="I227" i="11"/>
  <c r="F227" i="11"/>
  <c r="I226" i="11"/>
  <c r="F226" i="11"/>
  <c r="I225" i="11"/>
  <c r="F225" i="11"/>
  <c r="I224" i="11"/>
  <c r="F224" i="11"/>
  <c r="I223" i="11"/>
  <c r="F223" i="11"/>
  <c r="I222" i="11"/>
  <c r="F222" i="11"/>
  <c r="I221" i="11"/>
  <c r="F221" i="11"/>
  <c r="I220" i="11"/>
  <c r="F220" i="11"/>
  <c r="I219" i="11"/>
  <c r="F219" i="11"/>
  <c r="I218" i="11"/>
  <c r="F218" i="11"/>
  <c r="I217" i="11"/>
  <c r="F217" i="11"/>
  <c r="I216" i="11"/>
  <c r="F216" i="11"/>
  <c r="I215" i="11"/>
  <c r="F215" i="11"/>
  <c r="I214" i="11"/>
  <c r="F214" i="11"/>
  <c r="I213" i="11"/>
  <c r="F213" i="11"/>
  <c r="I212" i="11"/>
  <c r="F212" i="11"/>
  <c r="I211" i="11"/>
  <c r="F211" i="11"/>
  <c r="I210" i="11"/>
  <c r="F210" i="11"/>
  <c r="I209" i="11"/>
  <c r="F209" i="11"/>
  <c r="I208" i="11"/>
  <c r="F208" i="11"/>
  <c r="I207" i="11"/>
  <c r="F207" i="11"/>
  <c r="I206" i="11"/>
  <c r="F206" i="11"/>
  <c r="I205" i="11"/>
  <c r="F205" i="11"/>
  <c r="I204" i="11"/>
  <c r="F204" i="11"/>
  <c r="I203" i="11"/>
  <c r="F203" i="11"/>
  <c r="I202" i="11"/>
  <c r="F202" i="11"/>
  <c r="I201" i="11"/>
  <c r="F201" i="11"/>
  <c r="I200" i="11"/>
  <c r="F200" i="11"/>
  <c r="I199" i="11"/>
  <c r="F199" i="11"/>
  <c r="I198" i="11"/>
  <c r="F198" i="11"/>
  <c r="I197" i="11"/>
  <c r="F197" i="11"/>
  <c r="I196" i="11"/>
  <c r="F196" i="11"/>
  <c r="I195" i="11"/>
  <c r="F195" i="11"/>
  <c r="I194" i="11"/>
  <c r="F194" i="11"/>
  <c r="I193" i="11"/>
  <c r="F193" i="11"/>
  <c r="I192" i="11"/>
  <c r="F192" i="11"/>
  <c r="I191" i="11"/>
  <c r="F191" i="11"/>
  <c r="I190" i="11"/>
  <c r="F190" i="11"/>
  <c r="I189" i="11"/>
  <c r="F189" i="11"/>
  <c r="I188" i="11"/>
  <c r="F188" i="11"/>
  <c r="I187" i="11"/>
  <c r="F187" i="11"/>
  <c r="I186" i="11"/>
  <c r="F186" i="11"/>
  <c r="I185" i="11"/>
  <c r="F185" i="11"/>
  <c r="I184" i="11"/>
  <c r="F184" i="11"/>
  <c r="I183" i="11"/>
  <c r="F183" i="11"/>
  <c r="I182" i="11"/>
  <c r="F182" i="11"/>
  <c r="I181" i="11"/>
  <c r="F181" i="11"/>
  <c r="I180" i="11"/>
  <c r="F180" i="11"/>
  <c r="I179" i="11"/>
  <c r="F179" i="11"/>
  <c r="I178" i="11"/>
  <c r="F178" i="11"/>
  <c r="I177" i="11"/>
  <c r="F177" i="11"/>
  <c r="I176" i="11"/>
  <c r="F176" i="11"/>
  <c r="I175" i="11"/>
  <c r="F175" i="11"/>
  <c r="I174" i="11"/>
  <c r="F174" i="11"/>
  <c r="I173" i="11"/>
  <c r="F173" i="11"/>
  <c r="I172" i="11"/>
  <c r="F172" i="11"/>
  <c r="I171" i="11"/>
  <c r="F171" i="11"/>
  <c r="I170" i="11"/>
  <c r="F170" i="11"/>
  <c r="I169" i="11"/>
  <c r="F169" i="11"/>
  <c r="I168" i="11"/>
  <c r="F168" i="11"/>
  <c r="I167" i="11"/>
  <c r="F167" i="11"/>
  <c r="I166" i="11"/>
  <c r="F166" i="11"/>
  <c r="I165" i="11"/>
  <c r="F165" i="11"/>
  <c r="I164" i="11"/>
  <c r="F164" i="11"/>
  <c r="I163" i="11"/>
  <c r="F163" i="11"/>
  <c r="I162" i="11"/>
  <c r="F162" i="11"/>
  <c r="I161" i="11"/>
  <c r="F161" i="11"/>
  <c r="I160" i="11"/>
  <c r="F160" i="11"/>
  <c r="I159" i="11"/>
  <c r="F159" i="11"/>
  <c r="I158" i="11"/>
  <c r="F158" i="11"/>
  <c r="I157" i="11"/>
  <c r="F157" i="11"/>
  <c r="I156" i="11"/>
  <c r="F156" i="11"/>
  <c r="I155" i="11"/>
  <c r="F155" i="11"/>
  <c r="I154" i="11"/>
  <c r="F154" i="11"/>
  <c r="I153" i="11"/>
  <c r="F153" i="11"/>
  <c r="I152" i="11"/>
  <c r="F152" i="11"/>
  <c r="I151" i="11"/>
  <c r="F151" i="11"/>
  <c r="I150" i="11"/>
  <c r="F150" i="11"/>
  <c r="I149" i="11"/>
  <c r="F149" i="11"/>
  <c r="I148" i="11"/>
  <c r="F148" i="11"/>
  <c r="I147" i="11"/>
  <c r="F147" i="11"/>
  <c r="I146" i="11"/>
  <c r="F146" i="11"/>
  <c r="I145" i="11"/>
  <c r="F145" i="11"/>
  <c r="I144" i="11"/>
  <c r="F144" i="11"/>
  <c r="I143" i="11"/>
  <c r="F143" i="11"/>
  <c r="I142" i="11"/>
  <c r="F142" i="11"/>
  <c r="I141" i="11"/>
  <c r="F141" i="11"/>
  <c r="I140" i="11"/>
  <c r="F140" i="11"/>
  <c r="I139" i="11"/>
  <c r="F139" i="11"/>
  <c r="I138" i="11"/>
  <c r="F138" i="11"/>
  <c r="I137" i="11"/>
  <c r="F137" i="11"/>
  <c r="I136" i="11"/>
  <c r="F136" i="11"/>
  <c r="I135" i="11"/>
  <c r="F135" i="11"/>
  <c r="I134" i="11"/>
  <c r="F134" i="11"/>
  <c r="I133" i="11"/>
  <c r="F133" i="11"/>
  <c r="I132" i="11"/>
  <c r="F132" i="11"/>
  <c r="I131" i="11"/>
  <c r="F131" i="11"/>
  <c r="I130" i="11"/>
  <c r="F130" i="11"/>
  <c r="I129" i="11"/>
  <c r="F129" i="11"/>
  <c r="I128" i="11"/>
  <c r="F128" i="11"/>
  <c r="I127" i="11"/>
  <c r="F127" i="11"/>
  <c r="I126" i="11"/>
  <c r="F126" i="11"/>
  <c r="I125" i="11"/>
  <c r="F125" i="11"/>
  <c r="I124" i="11"/>
  <c r="F124" i="11"/>
  <c r="I123" i="11"/>
  <c r="F123" i="11"/>
  <c r="I122" i="11"/>
  <c r="F122" i="11"/>
  <c r="I121" i="11"/>
  <c r="F121" i="11"/>
  <c r="I120" i="11"/>
  <c r="F120" i="11"/>
  <c r="I119" i="11"/>
  <c r="F119" i="11"/>
  <c r="I118" i="11"/>
  <c r="F118" i="11"/>
  <c r="I117" i="11"/>
  <c r="F117" i="11"/>
  <c r="I116" i="11"/>
  <c r="F116" i="11"/>
  <c r="I115" i="11"/>
  <c r="F115" i="11"/>
  <c r="I114" i="11"/>
  <c r="F114" i="11"/>
  <c r="I113" i="11"/>
  <c r="F113" i="11"/>
  <c r="I112" i="11"/>
  <c r="F112" i="11"/>
  <c r="I111" i="11"/>
  <c r="F111" i="11"/>
  <c r="I110" i="11"/>
  <c r="F110" i="11"/>
  <c r="I109" i="11"/>
  <c r="F109" i="11"/>
  <c r="I108" i="11"/>
  <c r="F108" i="11"/>
  <c r="I107" i="11"/>
  <c r="F107" i="11"/>
  <c r="I106" i="11"/>
  <c r="F106" i="11"/>
  <c r="I105" i="11"/>
  <c r="F105" i="11"/>
  <c r="I104" i="11"/>
  <c r="F104" i="11"/>
  <c r="I103" i="11"/>
  <c r="F103" i="11"/>
  <c r="I102" i="11"/>
  <c r="F102" i="11"/>
  <c r="I101" i="11"/>
  <c r="F101" i="11"/>
  <c r="I100" i="11"/>
  <c r="F100" i="11"/>
  <c r="I99" i="11"/>
  <c r="F99" i="11"/>
  <c r="I98" i="11"/>
  <c r="F98" i="11"/>
  <c r="I97" i="11"/>
  <c r="F97" i="11"/>
  <c r="I96" i="11"/>
  <c r="F96" i="11"/>
  <c r="I95" i="11"/>
  <c r="F95" i="11"/>
  <c r="I94" i="11"/>
  <c r="F94" i="11"/>
  <c r="I93" i="11"/>
  <c r="F93" i="11"/>
  <c r="I92" i="11"/>
  <c r="F92" i="11"/>
  <c r="I91" i="11"/>
  <c r="F91" i="11"/>
  <c r="I90" i="11"/>
  <c r="F90" i="11"/>
  <c r="I89" i="11"/>
  <c r="F89" i="11"/>
  <c r="I88" i="11"/>
  <c r="F88" i="11"/>
  <c r="I87" i="11"/>
  <c r="F87" i="11"/>
  <c r="I86" i="11"/>
  <c r="F86" i="11"/>
  <c r="I85" i="11"/>
  <c r="F85" i="11"/>
  <c r="I84" i="11"/>
  <c r="F84" i="11"/>
  <c r="I83" i="11"/>
  <c r="F83" i="11"/>
  <c r="I82" i="11"/>
  <c r="F82" i="11"/>
  <c r="I81" i="11"/>
  <c r="F81" i="11"/>
  <c r="I80" i="11"/>
  <c r="F80" i="11"/>
  <c r="I79" i="11"/>
  <c r="F79" i="11"/>
  <c r="I78" i="11"/>
  <c r="F78" i="11"/>
  <c r="I77" i="11"/>
  <c r="F77" i="11"/>
  <c r="I76" i="11"/>
  <c r="F76" i="11"/>
  <c r="I75" i="11"/>
  <c r="F75" i="11"/>
  <c r="I74" i="11"/>
  <c r="F74" i="11"/>
  <c r="I73" i="11"/>
  <c r="F73" i="11"/>
  <c r="I72" i="11"/>
  <c r="F72" i="11"/>
  <c r="I71" i="11"/>
  <c r="F71" i="11"/>
  <c r="I70" i="11"/>
  <c r="F70" i="11"/>
  <c r="I69" i="11"/>
  <c r="F69" i="11"/>
  <c r="I68" i="11"/>
  <c r="F68" i="11"/>
  <c r="I67" i="11"/>
  <c r="F67" i="11"/>
  <c r="I66" i="11"/>
  <c r="F66" i="11"/>
  <c r="I65" i="11"/>
  <c r="F65" i="11"/>
  <c r="I64" i="11"/>
  <c r="F64" i="11"/>
  <c r="I63" i="11"/>
  <c r="F63" i="11"/>
  <c r="I62" i="11"/>
  <c r="F62" i="11"/>
  <c r="I61" i="11"/>
  <c r="F61" i="11"/>
  <c r="I60" i="11"/>
  <c r="F60" i="11"/>
  <c r="I59" i="11"/>
  <c r="F59" i="11"/>
  <c r="I58" i="11"/>
  <c r="F58" i="11"/>
  <c r="I57" i="11"/>
  <c r="F57" i="11"/>
  <c r="I56" i="11"/>
  <c r="F56" i="11"/>
  <c r="I55" i="11"/>
  <c r="F55" i="11"/>
  <c r="I54" i="11"/>
  <c r="F54" i="11"/>
  <c r="I53" i="11"/>
  <c r="F53" i="11"/>
  <c r="I52" i="11"/>
  <c r="F52" i="11"/>
  <c r="I51" i="11"/>
  <c r="F51" i="11"/>
  <c r="I50" i="11"/>
  <c r="F50" i="11"/>
  <c r="I49" i="11"/>
  <c r="F49" i="11"/>
  <c r="I48" i="11"/>
  <c r="F48" i="11"/>
  <c r="I47" i="11"/>
  <c r="F47" i="11"/>
  <c r="I46" i="11"/>
  <c r="F46" i="11"/>
  <c r="I45" i="11"/>
  <c r="F45" i="11"/>
  <c r="I44" i="11"/>
  <c r="F44" i="11"/>
  <c r="I43" i="11"/>
  <c r="F43" i="11"/>
  <c r="I42" i="11"/>
  <c r="F42" i="11"/>
  <c r="I41" i="11"/>
  <c r="F41" i="11"/>
  <c r="I40" i="11"/>
  <c r="F40" i="11"/>
  <c r="I39" i="11"/>
  <c r="F39" i="11"/>
  <c r="I38" i="11"/>
  <c r="F38" i="11"/>
  <c r="I37" i="11"/>
  <c r="F37" i="11"/>
  <c r="I36" i="11"/>
  <c r="F36" i="11"/>
  <c r="I35" i="11"/>
  <c r="F35" i="11"/>
  <c r="I34" i="11"/>
  <c r="F34" i="11"/>
  <c r="I33" i="11"/>
  <c r="F33" i="11"/>
  <c r="I32" i="11"/>
  <c r="F32" i="11"/>
  <c r="I31" i="11"/>
  <c r="F31" i="11"/>
  <c r="I30" i="11"/>
  <c r="F30" i="11"/>
  <c r="I29" i="11"/>
  <c r="F29" i="11"/>
  <c r="I28" i="11"/>
  <c r="F28" i="11"/>
  <c r="I27" i="11"/>
  <c r="F27" i="11"/>
  <c r="I26" i="11"/>
  <c r="F26" i="11"/>
  <c r="I25" i="11"/>
  <c r="F25" i="11"/>
  <c r="I24" i="11"/>
  <c r="F24" i="11"/>
  <c r="I23" i="11"/>
  <c r="F23" i="11"/>
  <c r="I22" i="11"/>
  <c r="F22" i="11"/>
  <c r="I21" i="11"/>
  <c r="F21" i="11"/>
  <c r="I20" i="11"/>
  <c r="F20" i="11"/>
  <c r="I19" i="11"/>
  <c r="F19" i="11"/>
  <c r="I18" i="11"/>
  <c r="F18" i="11"/>
  <c r="I17" i="11"/>
  <c r="F17" i="11"/>
  <c r="I16" i="11"/>
  <c r="F16" i="11"/>
  <c r="I15" i="11"/>
  <c r="F15" i="11"/>
  <c r="I14" i="11"/>
  <c r="F14" i="11"/>
  <c r="I13" i="11"/>
  <c r="F13" i="11"/>
  <c r="I12" i="11"/>
  <c r="F12" i="11"/>
  <c r="I11" i="11"/>
  <c r="F11" i="11"/>
  <c r="I10" i="11"/>
  <c r="F10" i="11"/>
  <c r="I9" i="11"/>
  <c r="F9" i="11"/>
  <c r="I8" i="11"/>
  <c r="F8" i="11"/>
  <c r="I7" i="11"/>
  <c r="F7" i="11"/>
  <c r="I6" i="11"/>
  <c r="F6" i="11"/>
  <c r="I5" i="11"/>
  <c r="F5" i="11"/>
  <c r="I4" i="11"/>
  <c r="F4" i="11"/>
  <c r="I3" i="11"/>
  <c r="F3" i="11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I147" i="6"/>
  <c r="I148" i="6"/>
  <c r="I149" i="6"/>
  <c r="I150" i="6"/>
  <c r="I151" i="6"/>
  <c r="I152" i="6"/>
  <c r="I153" i="6"/>
  <c r="I154" i="6"/>
  <c r="I155" i="6"/>
  <c r="I156" i="6"/>
  <c r="I157" i="6"/>
  <c r="I158" i="6"/>
  <c r="I159" i="6"/>
  <c r="I160" i="6"/>
  <c r="I161" i="6"/>
  <c r="I162" i="6"/>
  <c r="I163" i="6"/>
  <c r="I164" i="6"/>
  <c r="I165" i="6"/>
  <c r="I166" i="6"/>
  <c r="I167" i="6"/>
  <c r="I168" i="6"/>
  <c r="I169" i="6"/>
  <c r="I170" i="6"/>
  <c r="I171" i="6"/>
  <c r="I172" i="6"/>
  <c r="I173" i="6"/>
  <c r="I174" i="6"/>
  <c r="I175" i="6"/>
  <c r="I176" i="6"/>
  <c r="I177" i="6"/>
  <c r="I178" i="6"/>
  <c r="I179" i="6"/>
  <c r="I180" i="6"/>
  <c r="I181" i="6"/>
  <c r="I182" i="6"/>
  <c r="I183" i="6"/>
  <c r="I184" i="6"/>
  <c r="I185" i="6"/>
  <c r="I186" i="6"/>
  <c r="I187" i="6"/>
  <c r="I188" i="6"/>
  <c r="I189" i="6"/>
  <c r="I190" i="6"/>
  <c r="I191" i="6"/>
  <c r="I192" i="6"/>
  <c r="I193" i="6"/>
  <c r="I194" i="6"/>
  <c r="I195" i="6"/>
  <c r="I196" i="6"/>
  <c r="I197" i="6"/>
  <c r="I198" i="6"/>
  <c r="I199" i="6"/>
  <c r="I200" i="6"/>
  <c r="I201" i="6"/>
  <c r="I202" i="6"/>
  <c r="I203" i="6"/>
  <c r="I204" i="6"/>
  <c r="I205" i="6"/>
  <c r="I206" i="6"/>
  <c r="I207" i="6"/>
  <c r="I208" i="6"/>
  <c r="I209" i="6"/>
  <c r="I210" i="6"/>
  <c r="I211" i="6"/>
  <c r="I212" i="6"/>
  <c r="I213" i="6"/>
  <c r="I214" i="6"/>
  <c r="I215" i="6"/>
  <c r="I216" i="6"/>
  <c r="I217" i="6"/>
  <c r="I218" i="6"/>
  <c r="I219" i="6"/>
  <c r="I220" i="6"/>
  <c r="I221" i="6"/>
  <c r="I222" i="6"/>
  <c r="I223" i="6"/>
  <c r="I224" i="6"/>
  <c r="I225" i="6"/>
  <c r="I226" i="6"/>
  <c r="I227" i="6"/>
  <c r="I228" i="6"/>
  <c r="I229" i="6"/>
  <c r="I230" i="6"/>
  <c r="I231" i="6"/>
  <c r="I232" i="6"/>
  <c r="I233" i="6"/>
  <c r="I234" i="6"/>
  <c r="I235" i="6"/>
  <c r="I236" i="6"/>
  <c r="I237" i="6"/>
  <c r="I238" i="6"/>
  <c r="I239" i="6"/>
  <c r="I240" i="6"/>
  <c r="I241" i="6"/>
  <c r="I242" i="6"/>
  <c r="I243" i="6"/>
  <c r="I244" i="6"/>
  <c r="I245" i="6"/>
  <c r="I246" i="6"/>
  <c r="I247" i="6"/>
  <c r="I248" i="6"/>
  <c r="I249" i="6"/>
  <c r="I250" i="6"/>
  <c r="I251" i="6"/>
  <c r="I252" i="6"/>
  <c r="I253" i="6"/>
  <c r="I254" i="6"/>
  <c r="I255" i="6"/>
  <c r="I256" i="6"/>
  <c r="I257" i="6"/>
  <c r="I258" i="6"/>
  <c r="I259" i="6"/>
  <c r="I260" i="6"/>
  <c r="I261" i="6"/>
  <c r="I262" i="6"/>
  <c r="I263" i="6"/>
  <c r="I264" i="6"/>
  <c r="I265" i="6"/>
  <c r="I266" i="6"/>
  <c r="I267" i="6"/>
  <c r="I268" i="6"/>
  <c r="I269" i="6"/>
  <c r="I270" i="6"/>
  <c r="I271" i="6"/>
  <c r="I272" i="6"/>
  <c r="I273" i="6"/>
  <c r="I274" i="6"/>
  <c r="I275" i="6"/>
  <c r="I276" i="6"/>
  <c r="I277" i="6"/>
  <c r="I278" i="6"/>
  <c r="I279" i="6"/>
  <c r="I280" i="6"/>
  <c r="I281" i="6"/>
  <c r="I282" i="6"/>
  <c r="I283" i="6"/>
  <c r="I284" i="6"/>
  <c r="I285" i="6"/>
  <c r="I286" i="6"/>
  <c r="I287" i="6"/>
  <c r="I288" i="6"/>
  <c r="I289" i="6"/>
  <c r="I290" i="6"/>
  <c r="I291" i="6"/>
  <c r="I292" i="6"/>
  <c r="I293" i="6"/>
  <c r="I294" i="6"/>
  <c r="I295" i="6"/>
  <c r="I296" i="6"/>
  <c r="I297" i="6"/>
  <c r="I298" i="6"/>
  <c r="I299" i="6"/>
  <c r="I300" i="6"/>
  <c r="I301" i="6"/>
  <c r="I302" i="6"/>
  <c r="I303" i="6"/>
  <c r="I304" i="6"/>
  <c r="I305" i="6"/>
  <c r="I306" i="6"/>
  <c r="I307" i="6"/>
  <c r="I308" i="6"/>
  <c r="I309" i="6"/>
  <c r="I310" i="6"/>
  <c r="I311" i="6"/>
  <c r="I312" i="6"/>
  <c r="I313" i="6"/>
  <c r="I314" i="6"/>
  <c r="I315" i="6"/>
  <c r="I316" i="6"/>
  <c r="I317" i="6"/>
  <c r="I318" i="6"/>
  <c r="I319" i="6"/>
  <c r="I320" i="6"/>
  <c r="I321" i="6"/>
  <c r="I322" i="6"/>
  <c r="I323" i="6"/>
  <c r="I324" i="6"/>
  <c r="I325" i="6"/>
  <c r="I326" i="6"/>
  <c r="I327" i="6"/>
  <c r="I328" i="6"/>
  <c r="I329" i="6"/>
  <c r="I330" i="6"/>
  <c r="I331" i="6"/>
  <c r="I332" i="6"/>
  <c r="I333" i="6"/>
  <c r="I334" i="6"/>
  <c r="I335" i="6"/>
  <c r="I336" i="6"/>
  <c r="I337" i="6"/>
  <c r="I338" i="6"/>
  <c r="I339" i="6"/>
  <c r="I340" i="6"/>
  <c r="I341" i="6"/>
  <c r="I342" i="6"/>
  <c r="I343" i="6"/>
  <c r="I344" i="6"/>
  <c r="I345" i="6"/>
  <c r="I346" i="6"/>
  <c r="I347" i="6"/>
  <c r="I348" i="6"/>
  <c r="I349" i="6"/>
  <c r="I350" i="6"/>
  <c r="I351" i="6"/>
  <c r="I352" i="6"/>
  <c r="I353" i="6"/>
  <c r="I354" i="6"/>
  <c r="I355" i="6"/>
  <c r="I356" i="6"/>
  <c r="I357" i="6"/>
  <c r="I358" i="6"/>
  <c r="I359" i="6"/>
  <c r="I360" i="6"/>
  <c r="I361" i="6"/>
  <c r="I362" i="6"/>
  <c r="I363" i="6"/>
  <c r="I364" i="6"/>
  <c r="I365" i="6"/>
  <c r="I366" i="6"/>
  <c r="I367" i="6"/>
  <c r="I368" i="6"/>
  <c r="I369" i="6"/>
  <c r="I370" i="6"/>
  <c r="I371" i="6"/>
  <c r="I372" i="6"/>
  <c r="I373" i="6"/>
  <c r="I374" i="6"/>
  <c r="I375" i="6"/>
  <c r="I376" i="6"/>
  <c r="I377" i="6"/>
  <c r="I378" i="6"/>
  <c r="I379" i="6"/>
  <c r="I380" i="6"/>
  <c r="I381" i="6"/>
  <c r="I382" i="6"/>
  <c r="I383" i="6"/>
  <c r="I384" i="6"/>
  <c r="I385" i="6"/>
  <c r="I386" i="6"/>
  <c r="I387" i="6"/>
  <c r="I388" i="6"/>
  <c r="I389" i="6"/>
  <c r="I390" i="6"/>
  <c r="I391" i="6"/>
  <c r="I392" i="6"/>
  <c r="I393" i="6"/>
  <c r="I394" i="6"/>
  <c r="I395" i="6"/>
  <c r="I396" i="6"/>
  <c r="I397" i="6"/>
  <c r="I398" i="6"/>
  <c r="I399" i="6"/>
  <c r="I400" i="6"/>
  <c r="I401" i="6"/>
  <c r="I402" i="6"/>
  <c r="I403" i="6"/>
  <c r="I404" i="6"/>
  <c r="I405" i="6"/>
  <c r="I406" i="6"/>
  <c r="I407" i="6"/>
  <c r="I408" i="6"/>
  <c r="I409" i="6"/>
  <c r="I410" i="6"/>
  <c r="I411" i="6"/>
  <c r="I412" i="6"/>
  <c r="I413" i="6"/>
  <c r="I414" i="6"/>
  <c r="I415" i="6"/>
  <c r="I416" i="6"/>
  <c r="I417" i="6"/>
  <c r="I418" i="6"/>
  <c r="I419" i="6"/>
  <c r="I420" i="6"/>
  <c r="I421" i="6"/>
  <c r="I422" i="6"/>
  <c r="I423" i="6"/>
  <c r="I424" i="6"/>
  <c r="I425" i="6"/>
  <c r="I426" i="6"/>
  <c r="I427" i="6"/>
  <c r="I428" i="6"/>
  <c r="I429" i="6"/>
  <c r="I430" i="6"/>
  <c r="I431" i="6"/>
  <c r="I432" i="6"/>
  <c r="I433" i="6"/>
  <c r="I434" i="6"/>
  <c r="I435" i="6"/>
  <c r="I436" i="6"/>
  <c r="I437" i="6"/>
  <c r="I438" i="6"/>
  <c r="I439" i="6"/>
  <c r="I440" i="6"/>
  <c r="I441" i="6"/>
  <c r="I442" i="6"/>
  <c r="I443" i="6"/>
  <c r="I444" i="6"/>
  <c r="I445" i="6"/>
  <c r="I446" i="6"/>
  <c r="I447" i="6"/>
  <c r="I448" i="6"/>
  <c r="I449" i="6"/>
  <c r="I450" i="6"/>
  <c r="I451" i="6"/>
  <c r="I452" i="6"/>
  <c r="I453" i="6"/>
  <c r="I454" i="6"/>
  <c r="I455" i="6"/>
  <c r="I456" i="6"/>
  <c r="I457" i="6"/>
  <c r="I458" i="6"/>
  <c r="I459" i="6"/>
  <c r="I460" i="6"/>
  <c r="I461" i="6"/>
  <c r="I462" i="6"/>
  <c r="I463" i="6"/>
  <c r="I464" i="6"/>
  <c r="I465" i="6"/>
  <c r="I466" i="6"/>
  <c r="I467" i="6"/>
  <c r="I468" i="6"/>
  <c r="I469" i="6"/>
  <c r="I470" i="6"/>
  <c r="I471" i="6"/>
  <c r="I472" i="6"/>
  <c r="I473" i="6"/>
  <c r="I474" i="6"/>
  <c r="I475" i="6"/>
  <c r="I476" i="6"/>
  <c r="I477" i="6"/>
  <c r="I478" i="6"/>
  <c r="I479" i="6"/>
  <c r="I480" i="6"/>
  <c r="I481" i="6"/>
  <c r="I482" i="6"/>
  <c r="I483" i="6"/>
  <c r="I484" i="6"/>
  <c r="I485" i="6"/>
  <c r="I486" i="6"/>
  <c r="I487" i="6"/>
  <c r="I488" i="6"/>
  <c r="I489" i="6"/>
  <c r="I490" i="6"/>
  <c r="I491" i="6"/>
  <c r="I492" i="6"/>
  <c r="I493" i="6"/>
  <c r="I494" i="6"/>
  <c r="I495" i="6"/>
  <c r="I496" i="6"/>
  <c r="I497" i="6"/>
  <c r="I498" i="6"/>
  <c r="I499" i="6"/>
  <c r="I500" i="6"/>
  <c r="I501" i="6"/>
  <c r="I502" i="6"/>
  <c r="I4" i="6"/>
  <c r="I5" i="6"/>
  <c r="I3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F232" i="6"/>
  <c r="F233" i="6"/>
  <c r="F234" i="6"/>
  <c r="F235" i="6"/>
  <c r="F236" i="6"/>
  <c r="F237" i="6"/>
  <c r="F238" i="6"/>
  <c r="F239" i="6"/>
  <c r="F240" i="6"/>
  <c r="F241" i="6"/>
  <c r="F242" i="6"/>
  <c r="F243" i="6"/>
  <c r="F244" i="6"/>
  <c r="F245" i="6"/>
  <c r="F246" i="6"/>
  <c r="F247" i="6"/>
  <c r="F248" i="6"/>
  <c r="F249" i="6"/>
  <c r="F250" i="6"/>
  <c r="F251" i="6"/>
  <c r="F252" i="6"/>
  <c r="F253" i="6"/>
  <c r="F254" i="6"/>
  <c r="F255" i="6"/>
  <c r="F256" i="6"/>
  <c r="F257" i="6"/>
  <c r="F258" i="6"/>
  <c r="F259" i="6"/>
  <c r="F260" i="6"/>
  <c r="F261" i="6"/>
  <c r="F262" i="6"/>
  <c r="F263" i="6"/>
  <c r="F264" i="6"/>
  <c r="F265" i="6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81" i="6"/>
  <c r="F282" i="6"/>
  <c r="F283" i="6"/>
  <c r="F284" i="6"/>
  <c r="F285" i="6"/>
  <c r="F286" i="6"/>
  <c r="F287" i="6"/>
  <c r="F288" i="6"/>
  <c r="F289" i="6"/>
  <c r="F290" i="6"/>
  <c r="F291" i="6"/>
  <c r="F292" i="6"/>
  <c r="F293" i="6"/>
  <c r="F294" i="6"/>
  <c r="F295" i="6"/>
  <c r="F296" i="6"/>
  <c r="F297" i="6"/>
  <c r="F298" i="6"/>
  <c r="F299" i="6"/>
  <c r="F300" i="6"/>
  <c r="F301" i="6"/>
  <c r="F302" i="6"/>
  <c r="F303" i="6"/>
  <c r="F304" i="6"/>
  <c r="F305" i="6"/>
  <c r="F306" i="6"/>
  <c r="F307" i="6"/>
  <c r="F308" i="6"/>
  <c r="F309" i="6"/>
  <c r="F310" i="6"/>
  <c r="F311" i="6"/>
  <c r="F312" i="6"/>
  <c r="F313" i="6"/>
  <c r="F314" i="6"/>
  <c r="F315" i="6"/>
  <c r="F316" i="6"/>
  <c r="F317" i="6"/>
  <c r="F318" i="6"/>
  <c r="F319" i="6"/>
  <c r="F320" i="6"/>
  <c r="F321" i="6"/>
  <c r="F322" i="6"/>
  <c r="F323" i="6"/>
  <c r="F324" i="6"/>
  <c r="F325" i="6"/>
  <c r="F326" i="6"/>
  <c r="F327" i="6"/>
  <c r="F328" i="6"/>
  <c r="F329" i="6"/>
  <c r="F330" i="6"/>
  <c r="F331" i="6"/>
  <c r="F332" i="6"/>
  <c r="F333" i="6"/>
  <c r="F334" i="6"/>
  <c r="F335" i="6"/>
  <c r="F336" i="6"/>
  <c r="F337" i="6"/>
  <c r="F338" i="6"/>
  <c r="F339" i="6"/>
  <c r="F340" i="6"/>
  <c r="F341" i="6"/>
  <c r="F342" i="6"/>
  <c r="F343" i="6"/>
  <c r="F344" i="6"/>
  <c r="F345" i="6"/>
  <c r="F346" i="6"/>
  <c r="F347" i="6"/>
  <c r="F348" i="6"/>
  <c r="F349" i="6"/>
  <c r="F350" i="6"/>
  <c r="F351" i="6"/>
  <c r="F352" i="6"/>
  <c r="F353" i="6"/>
  <c r="F354" i="6"/>
  <c r="F355" i="6"/>
  <c r="F356" i="6"/>
  <c r="F357" i="6"/>
  <c r="F358" i="6"/>
  <c r="F359" i="6"/>
  <c r="F360" i="6"/>
  <c r="F361" i="6"/>
  <c r="F362" i="6"/>
  <c r="F363" i="6"/>
  <c r="F364" i="6"/>
  <c r="F365" i="6"/>
  <c r="F366" i="6"/>
  <c r="F367" i="6"/>
  <c r="F368" i="6"/>
  <c r="F369" i="6"/>
  <c r="F370" i="6"/>
  <c r="F371" i="6"/>
  <c r="F372" i="6"/>
  <c r="F373" i="6"/>
  <c r="F374" i="6"/>
  <c r="F375" i="6"/>
  <c r="F376" i="6"/>
  <c r="F377" i="6"/>
  <c r="F378" i="6"/>
  <c r="F379" i="6"/>
  <c r="F380" i="6"/>
  <c r="F381" i="6"/>
  <c r="F382" i="6"/>
  <c r="F383" i="6"/>
  <c r="F384" i="6"/>
  <c r="F385" i="6"/>
  <c r="F386" i="6"/>
  <c r="F387" i="6"/>
  <c r="F388" i="6"/>
  <c r="F389" i="6"/>
  <c r="F390" i="6"/>
  <c r="F391" i="6"/>
  <c r="F392" i="6"/>
  <c r="F393" i="6"/>
  <c r="F394" i="6"/>
  <c r="F395" i="6"/>
  <c r="F396" i="6"/>
  <c r="F397" i="6"/>
  <c r="F398" i="6"/>
  <c r="F399" i="6"/>
  <c r="F400" i="6"/>
  <c r="F401" i="6"/>
  <c r="F402" i="6"/>
  <c r="F403" i="6"/>
  <c r="F404" i="6"/>
  <c r="F405" i="6"/>
  <c r="F406" i="6"/>
  <c r="F407" i="6"/>
  <c r="F408" i="6"/>
  <c r="F409" i="6"/>
  <c r="F410" i="6"/>
  <c r="F411" i="6"/>
  <c r="F412" i="6"/>
  <c r="F413" i="6"/>
  <c r="F414" i="6"/>
  <c r="F415" i="6"/>
  <c r="F416" i="6"/>
  <c r="F417" i="6"/>
  <c r="F418" i="6"/>
  <c r="F419" i="6"/>
  <c r="F420" i="6"/>
  <c r="F421" i="6"/>
  <c r="F422" i="6"/>
  <c r="F423" i="6"/>
  <c r="F424" i="6"/>
  <c r="F425" i="6"/>
  <c r="F426" i="6"/>
  <c r="F427" i="6"/>
  <c r="F428" i="6"/>
  <c r="F429" i="6"/>
  <c r="F430" i="6"/>
  <c r="F431" i="6"/>
  <c r="F432" i="6"/>
  <c r="F433" i="6"/>
  <c r="F434" i="6"/>
  <c r="F435" i="6"/>
  <c r="F436" i="6"/>
  <c r="F437" i="6"/>
  <c r="F438" i="6"/>
  <c r="F439" i="6"/>
  <c r="F440" i="6"/>
  <c r="F441" i="6"/>
  <c r="F442" i="6"/>
  <c r="F443" i="6"/>
  <c r="F444" i="6"/>
  <c r="F445" i="6"/>
  <c r="F446" i="6"/>
  <c r="F447" i="6"/>
  <c r="F448" i="6"/>
  <c r="F449" i="6"/>
  <c r="F450" i="6"/>
  <c r="F451" i="6"/>
  <c r="F452" i="6"/>
  <c r="F453" i="6"/>
  <c r="F454" i="6"/>
  <c r="F455" i="6"/>
  <c r="F456" i="6"/>
  <c r="F457" i="6"/>
  <c r="F458" i="6"/>
  <c r="F459" i="6"/>
  <c r="F460" i="6"/>
  <c r="F461" i="6"/>
  <c r="F462" i="6"/>
  <c r="F463" i="6"/>
  <c r="F464" i="6"/>
  <c r="F465" i="6"/>
  <c r="F466" i="6"/>
  <c r="F467" i="6"/>
  <c r="F468" i="6"/>
  <c r="F469" i="6"/>
  <c r="F470" i="6"/>
  <c r="F471" i="6"/>
  <c r="F472" i="6"/>
  <c r="F473" i="6"/>
  <c r="F474" i="6"/>
  <c r="F475" i="6"/>
  <c r="F476" i="6"/>
  <c r="F477" i="6"/>
  <c r="F478" i="6"/>
  <c r="F479" i="6"/>
  <c r="F480" i="6"/>
  <c r="F481" i="6"/>
  <c r="F482" i="6"/>
  <c r="F483" i="6"/>
  <c r="F484" i="6"/>
  <c r="F485" i="6"/>
  <c r="F486" i="6"/>
  <c r="F487" i="6"/>
  <c r="F488" i="6"/>
  <c r="F489" i="6"/>
  <c r="F490" i="6"/>
  <c r="F491" i="6"/>
  <c r="F492" i="6"/>
  <c r="F493" i="6"/>
  <c r="F494" i="6"/>
  <c r="F495" i="6"/>
  <c r="F496" i="6"/>
  <c r="F497" i="6"/>
  <c r="F498" i="6"/>
  <c r="F499" i="6"/>
  <c r="F500" i="6"/>
  <c r="F501" i="6"/>
  <c r="F502" i="6"/>
  <c r="F4" i="6"/>
  <c r="F5" i="6"/>
  <c r="F3" i="6"/>
  <c r="D13" i="12" l="1"/>
  <c r="D18" i="12"/>
  <c r="D6" i="12"/>
  <c r="D23" i="12"/>
  <c r="D11" i="12"/>
  <c r="D16" i="12"/>
  <c r="D4" i="12"/>
  <c r="D21" i="12"/>
  <c r="D9" i="12"/>
  <c r="D14" i="12"/>
  <c r="D15" i="12"/>
  <c r="D19" i="12"/>
  <c r="D7" i="12"/>
  <c r="D12" i="12"/>
  <c r="D20" i="12"/>
  <c r="D17" i="12"/>
  <c r="D5" i="12"/>
  <c r="D8" i="12"/>
  <c r="D22" i="12"/>
  <c r="D10" i="12"/>
  <c r="G16" i="12"/>
  <c r="G4" i="12"/>
  <c r="G21" i="12"/>
  <c r="G9" i="12"/>
  <c r="G14" i="12"/>
  <c r="G7" i="12"/>
  <c r="G19" i="12"/>
  <c r="G12" i="12"/>
  <c r="G17" i="12"/>
  <c r="G5" i="12"/>
  <c r="G22" i="12"/>
  <c r="G10" i="12"/>
  <c r="G18" i="12"/>
  <c r="G23" i="12"/>
  <c r="G15" i="12"/>
  <c r="G8" i="12"/>
  <c r="G20" i="12"/>
  <c r="G6" i="12"/>
  <c r="G13" i="12"/>
  <c r="G11" i="12"/>
  <c r="H21" i="12"/>
  <c r="H9" i="12"/>
  <c r="H14" i="12"/>
  <c r="H19" i="12"/>
  <c r="H7" i="12"/>
  <c r="H12" i="12"/>
  <c r="H17" i="12"/>
  <c r="H5" i="12"/>
  <c r="H22" i="12"/>
  <c r="H10" i="12"/>
  <c r="H16" i="12"/>
  <c r="H4" i="12"/>
  <c r="H15" i="12"/>
  <c r="H20" i="12"/>
  <c r="H8" i="12"/>
  <c r="H13" i="12"/>
  <c r="H18" i="12"/>
  <c r="H6" i="12"/>
  <c r="H23" i="12"/>
  <c r="H11" i="12"/>
  <c r="F23" i="12"/>
  <c r="F11" i="12"/>
  <c r="F4" i="12"/>
  <c r="F14" i="12"/>
  <c r="F16" i="12"/>
  <c r="F21" i="12"/>
  <c r="F9" i="12"/>
  <c r="F19" i="12"/>
  <c r="F7" i="12"/>
  <c r="F12" i="12"/>
  <c r="F17" i="12"/>
  <c r="F5" i="12"/>
  <c r="F6" i="12"/>
  <c r="F22" i="12"/>
  <c r="F10" i="12"/>
  <c r="F15" i="12"/>
  <c r="F13" i="12"/>
  <c r="F20" i="12"/>
  <c r="F8" i="12"/>
  <c r="F18" i="12"/>
  <c r="B15" i="12"/>
  <c r="B20" i="12"/>
  <c r="B8" i="12"/>
  <c r="I8" i="12" s="1"/>
  <c r="B6" i="12"/>
  <c r="B13" i="12"/>
  <c r="B18" i="12"/>
  <c r="B23" i="12"/>
  <c r="B11" i="12"/>
  <c r="B10" i="12"/>
  <c r="B16" i="12"/>
  <c r="B4" i="12"/>
  <c r="B21" i="12"/>
  <c r="B9" i="12"/>
  <c r="B5" i="12"/>
  <c r="B14" i="12"/>
  <c r="I14" i="12" s="1"/>
  <c r="B17" i="12"/>
  <c r="B19" i="12"/>
  <c r="B7" i="12"/>
  <c r="B22" i="12"/>
  <c r="B12" i="12"/>
  <c r="C20" i="12"/>
  <c r="C8" i="12"/>
  <c r="C13" i="12"/>
  <c r="C11" i="12"/>
  <c r="C18" i="12"/>
  <c r="C6" i="12"/>
  <c r="C23" i="12"/>
  <c r="I23" i="12" s="1"/>
  <c r="C16" i="12"/>
  <c r="C4" i="12"/>
  <c r="I4" i="12" s="1"/>
  <c r="C15" i="12"/>
  <c r="C21" i="12"/>
  <c r="C9" i="12"/>
  <c r="I9" i="12" s="1"/>
  <c r="C14" i="12"/>
  <c r="C19" i="12"/>
  <c r="I19" i="12" s="1"/>
  <c r="C7" i="12"/>
  <c r="C12" i="12"/>
  <c r="C17" i="12"/>
  <c r="C5" i="12"/>
  <c r="C22" i="12"/>
  <c r="I22" i="12" s="1"/>
  <c r="C10" i="12"/>
  <c r="E18" i="12"/>
  <c r="E6" i="12"/>
  <c r="E9" i="12"/>
  <c r="E23" i="12"/>
  <c r="E11" i="12"/>
  <c r="E16" i="12"/>
  <c r="E4" i="12"/>
  <c r="E21" i="12"/>
  <c r="E14" i="12"/>
  <c r="E19" i="12"/>
  <c r="E7" i="12"/>
  <c r="E12" i="12"/>
  <c r="E17" i="12"/>
  <c r="E5" i="12"/>
  <c r="E8" i="12"/>
  <c r="E13" i="12"/>
  <c r="I13" i="12" s="1"/>
  <c r="E22" i="12"/>
  <c r="E10" i="12"/>
  <c r="E15" i="12"/>
  <c r="E20" i="12"/>
  <c r="D24" i="5"/>
  <c r="I18" i="12"/>
  <c r="I12" i="12" l="1"/>
  <c r="I10" i="12"/>
  <c r="I16" i="12"/>
  <c r="I17" i="12"/>
  <c r="B24" i="12"/>
  <c r="I5" i="12"/>
  <c r="I11" i="12"/>
  <c r="H24" i="12"/>
  <c r="I15" i="12"/>
  <c r="E24" i="12"/>
  <c r="I7" i="12"/>
  <c r="C24" i="12"/>
  <c r="I20" i="12"/>
  <c r="G24" i="12"/>
  <c r="D24" i="12"/>
  <c r="I6" i="12"/>
  <c r="I24" i="12" s="1"/>
  <c r="E25" i="12" s="1"/>
  <c r="F24" i="12"/>
  <c r="I21" i="12"/>
  <c r="D20" i="10"/>
  <c r="I25" i="12" l="1"/>
  <c r="J24" i="12"/>
  <c r="B25" i="12"/>
  <c r="J20" i="12"/>
  <c r="F25" i="12"/>
  <c r="J16" i="12"/>
  <c r="G25" i="12"/>
  <c r="C25" i="12"/>
  <c r="H25" i="12"/>
  <c r="D25" i="12"/>
  <c r="J6" i="12"/>
  <c r="J11" i="12"/>
  <c r="J12" i="12"/>
  <c r="J14" i="12"/>
  <c r="J10" i="12"/>
  <c r="J22" i="12"/>
  <c r="J7" i="12"/>
  <c r="J5" i="12"/>
  <c r="J13" i="12"/>
  <c r="J15" i="12"/>
  <c r="J9" i="12"/>
  <c r="J23" i="12"/>
  <c r="J19" i="12"/>
  <c r="J8" i="12"/>
  <c r="J21" i="12"/>
  <c r="J17" i="12"/>
  <c r="J18" i="12"/>
  <c r="J4" i="12"/>
  <c r="I11" i="10" l="1"/>
  <c r="I15" i="10"/>
  <c r="C20" i="10"/>
  <c r="I12" i="10"/>
  <c r="I10" i="10"/>
  <c r="I8" i="10"/>
  <c r="I6" i="10"/>
  <c r="H20" i="10"/>
  <c r="I7" i="10"/>
  <c r="I13" i="10"/>
  <c r="B20" i="10"/>
  <c r="I4" i="10"/>
  <c r="I18" i="10"/>
  <c r="I17" i="10"/>
  <c r="E20" i="10"/>
  <c r="I9" i="10"/>
  <c r="F20" i="10"/>
  <c r="I16" i="10"/>
  <c r="I14" i="10"/>
  <c r="G20" i="10"/>
  <c r="I19" i="10"/>
  <c r="I5" i="10"/>
  <c r="I20" i="10" l="1"/>
  <c r="J6" i="10" s="1"/>
  <c r="J17" i="10" l="1"/>
  <c r="J13" i="10"/>
  <c r="J8" i="10"/>
  <c r="B21" i="10"/>
  <c r="J10" i="10"/>
  <c r="E21" i="10"/>
  <c r="J7" i="10"/>
  <c r="I21" i="10"/>
  <c r="D21" i="10"/>
  <c r="J20" i="10"/>
  <c r="C21" i="10"/>
  <c r="J11" i="10"/>
  <c r="J15" i="10"/>
  <c r="J12" i="10"/>
  <c r="H21" i="10"/>
  <c r="J5" i="10"/>
  <c r="J9" i="10"/>
  <c r="G21" i="10"/>
  <c r="F21" i="10"/>
  <c r="J4" i="10"/>
  <c r="J19" i="10"/>
  <c r="J16" i="10"/>
  <c r="J18" i="10"/>
  <c r="J14" i="10"/>
  <c r="H24" i="5"/>
  <c r="I4" i="5" l="1"/>
  <c r="I14" i="5"/>
  <c r="I15" i="5"/>
  <c r="I5" i="5"/>
  <c r="I13" i="5"/>
  <c r="I20" i="5"/>
  <c r="I8" i="5"/>
  <c r="I9" i="5"/>
  <c r="I12" i="5"/>
  <c r="F24" i="5"/>
  <c r="I11" i="5"/>
  <c r="C24" i="5"/>
  <c r="I18" i="5"/>
  <c r="I7" i="5"/>
  <c r="I16" i="5"/>
  <c r="I23" i="5"/>
  <c r="I21" i="5"/>
  <c r="I22" i="5"/>
  <c r="I10" i="5"/>
  <c r="I17" i="5"/>
  <c r="I19" i="5"/>
  <c r="I6" i="5"/>
  <c r="E24" i="5"/>
  <c r="B24" i="5"/>
  <c r="G24" i="5"/>
  <c r="I24" i="5" l="1"/>
  <c r="J24" i="5" l="1"/>
  <c r="D25" i="5"/>
  <c r="F25" i="5"/>
  <c r="G25" i="5"/>
  <c r="I25" i="5"/>
  <c r="E25" i="5"/>
  <c r="H25" i="5"/>
  <c r="B25" i="5"/>
  <c r="C25" i="5"/>
  <c r="J7" i="5"/>
  <c r="J18" i="5"/>
  <c r="J4" i="5"/>
  <c r="J20" i="5"/>
  <c r="J10" i="5"/>
  <c r="J15" i="5"/>
  <c r="J8" i="5"/>
  <c r="J12" i="5"/>
  <c r="J6" i="5"/>
  <c r="J17" i="5"/>
  <c r="J5" i="5"/>
  <c r="J22" i="5"/>
  <c r="J9" i="5"/>
  <c r="J11" i="5"/>
  <c r="J16" i="5"/>
  <c r="J14" i="5"/>
  <c r="J21" i="5"/>
  <c r="J19" i="5"/>
  <c r="J13" i="5"/>
  <c r="J23" i="5"/>
</calcChain>
</file>

<file path=xl/sharedStrings.xml><?xml version="1.0" encoding="utf-8"?>
<sst xmlns="http://schemas.openxmlformats.org/spreadsheetml/2006/main" count="269" uniqueCount="120">
  <si>
    <t>〈家庭復帰〉</t>
  </si>
  <si>
    <t>〈親族移行〉</t>
  </si>
  <si>
    <t>〈縁組移行〉</t>
  </si>
  <si>
    <t>〈里親移行〉</t>
  </si>
  <si>
    <t>〈施設変更〉</t>
  </si>
  <si>
    <t>〈年齢到達〉</t>
  </si>
  <si>
    <t>〈その他〉</t>
  </si>
  <si>
    <t>①</t>
    <phoneticPr fontId="2"/>
  </si>
  <si>
    <t>計</t>
    <rPh sb="0" eb="1">
      <t>ケイ</t>
    </rPh>
    <phoneticPr fontId="2"/>
  </si>
  <si>
    <r>
      <t>1</t>
    </r>
    <r>
      <rPr>
        <sz val="12"/>
        <rFont val="ＭＳ Ｐ明朝"/>
        <family val="1"/>
        <charset val="128"/>
      </rPr>
      <t>年未満</t>
    </r>
  </si>
  <si>
    <r>
      <t>1</t>
    </r>
    <r>
      <rPr>
        <sz val="12"/>
        <rFont val="ＭＳ Ｐ明朝"/>
        <family val="1"/>
        <charset val="128"/>
      </rPr>
      <t xml:space="preserve">年以上
</t>
    </r>
    <r>
      <rPr>
        <sz val="12"/>
        <rFont val="Century"/>
        <family val="1"/>
      </rPr>
      <t>2</t>
    </r>
    <r>
      <rPr>
        <sz val="12"/>
        <rFont val="ＭＳ Ｐ明朝"/>
        <family val="1"/>
        <charset val="128"/>
      </rPr>
      <t>年未満</t>
    </r>
  </si>
  <si>
    <r>
      <t>2</t>
    </r>
    <r>
      <rPr>
        <sz val="12"/>
        <rFont val="ＭＳ Ｐ明朝"/>
        <family val="1"/>
        <charset val="128"/>
      </rPr>
      <t xml:space="preserve">年以上
</t>
    </r>
    <r>
      <rPr>
        <sz val="12"/>
        <rFont val="Century"/>
        <family val="1"/>
      </rPr>
      <t>3</t>
    </r>
    <r>
      <rPr>
        <sz val="12"/>
        <rFont val="ＭＳ Ｐ明朝"/>
        <family val="1"/>
        <charset val="128"/>
      </rPr>
      <t>年未満</t>
    </r>
  </si>
  <si>
    <r>
      <t>3</t>
    </r>
    <r>
      <rPr>
        <sz val="12"/>
        <rFont val="ＭＳ Ｐ明朝"/>
        <family val="1"/>
        <charset val="128"/>
      </rPr>
      <t xml:space="preserve">年以上
</t>
    </r>
    <r>
      <rPr>
        <sz val="12"/>
        <rFont val="Century"/>
        <family val="1"/>
      </rPr>
      <t>4</t>
    </r>
    <r>
      <rPr>
        <sz val="12"/>
        <rFont val="ＭＳ Ｐ明朝"/>
        <family val="1"/>
        <charset val="128"/>
      </rPr>
      <t>年未満</t>
    </r>
  </si>
  <si>
    <r>
      <t>4</t>
    </r>
    <r>
      <rPr>
        <sz val="12"/>
        <rFont val="ＭＳ Ｐ明朝"/>
        <family val="1"/>
        <charset val="128"/>
      </rPr>
      <t xml:space="preserve">年以上
</t>
    </r>
    <r>
      <rPr>
        <sz val="12"/>
        <rFont val="Century"/>
        <family val="1"/>
      </rPr>
      <t>5</t>
    </r>
    <r>
      <rPr>
        <sz val="12"/>
        <rFont val="ＭＳ Ｐ明朝"/>
        <family val="1"/>
        <charset val="128"/>
      </rPr>
      <t>年未満</t>
    </r>
  </si>
  <si>
    <r>
      <t>5</t>
    </r>
    <r>
      <rPr>
        <sz val="12"/>
        <rFont val="ＭＳ Ｐ明朝"/>
        <family val="1"/>
        <charset val="128"/>
      </rPr>
      <t xml:space="preserve">年以上
</t>
    </r>
    <r>
      <rPr>
        <sz val="12"/>
        <rFont val="Century"/>
        <family val="1"/>
      </rPr>
      <t>6</t>
    </r>
    <r>
      <rPr>
        <sz val="12"/>
        <rFont val="ＭＳ Ｐ明朝"/>
        <family val="1"/>
        <charset val="128"/>
      </rPr>
      <t>年未満</t>
    </r>
  </si>
  <si>
    <r>
      <t>6</t>
    </r>
    <r>
      <rPr>
        <sz val="12"/>
        <rFont val="ＭＳ Ｐ明朝"/>
        <family val="1"/>
        <charset val="128"/>
      </rPr>
      <t xml:space="preserve">年以上
</t>
    </r>
    <r>
      <rPr>
        <sz val="12"/>
        <rFont val="Century"/>
        <family val="1"/>
      </rPr>
      <t>7</t>
    </r>
    <r>
      <rPr>
        <sz val="12"/>
        <rFont val="ＭＳ Ｐ明朝"/>
        <family val="1"/>
        <charset val="128"/>
      </rPr>
      <t>年未満</t>
    </r>
  </si>
  <si>
    <r>
      <t>7</t>
    </r>
    <r>
      <rPr>
        <sz val="12"/>
        <rFont val="ＭＳ Ｐ明朝"/>
        <family val="1"/>
        <charset val="128"/>
      </rPr>
      <t xml:space="preserve">年以上
</t>
    </r>
    <r>
      <rPr>
        <sz val="12"/>
        <rFont val="Century"/>
        <family val="1"/>
      </rPr>
      <t>8</t>
    </r>
    <r>
      <rPr>
        <sz val="12"/>
        <rFont val="ＭＳ Ｐ明朝"/>
        <family val="1"/>
        <charset val="128"/>
      </rPr>
      <t>年未満</t>
    </r>
  </si>
  <si>
    <r>
      <t>8</t>
    </r>
    <r>
      <rPr>
        <sz val="12"/>
        <rFont val="ＭＳ Ｐ明朝"/>
        <family val="1"/>
        <charset val="128"/>
      </rPr>
      <t xml:space="preserve">年以上
</t>
    </r>
    <r>
      <rPr>
        <sz val="12"/>
        <rFont val="Century"/>
        <family val="1"/>
      </rPr>
      <t>9</t>
    </r>
    <r>
      <rPr>
        <sz val="12"/>
        <rFont val="ＭＳ Ｐ明朝"/>
        <family val="1"/>
        <charset val="128"/>
      </rPr>
      <t>年未満</t>
    </r>
  </si>
  <si>
    <r>
      <t>9</t>
    </r>
    <r>
      <rPr>
        <sz val="12"/>
        <rFont val="ＭＳ Ｐ明朝"/>
        <family val="1"/>
        <charset val="128"/>
      </rPr>
      <t xml:space="preserve">年以上
</t>
    </r>
    <r>
      <rPr>
        <sz val="12"/>
        <rFont val="Century"/>
        <family val="1"/>
      </rPr>
      <t>10</t>
    </r>
    <r>
      <rPr>
        <sz val="12"/>
        <rFont val="ＭＳ Ｐ明朝"/>
        <family val="1"/>
        <charset val="128"/>
      </rPr>
      <t>年未満</t>
    </r>
  </si>
  <si>
    <r>
      <t>10</t>
    </r>
    <r>
      <rPr>
        <sz val="12"/>
        <rFont val="ＭＳ Ｐ明朝"/>
        <family val="1"/>
        <charset val="128"/>
      </rPr>
      <t xml:space="preserve">年以上
</t>
    </r>
    <r>
      <rPr>
        <sz val="12"/>
        <rFont val="Century"/>
        <family val="1"/>
      </rPr>
      <t>11</t>
    </r>
    <r>
      <rPr>
        <sz val="12"/>
        <rFont val="ＭＳ Ｐ明朝"/>
        <family val="1"/>
        <charset val="128"/>
      </rPr>
      <t>年未満</t>
    </r>
  </si>
  <si>
    <r>
      <t>11</t>
    </r>
    <r>
      <rPr>
        <sz val="12"/>
        <rFont val="ＭＳ Ｐ明朝"/>
        <family val="1"/>
        <charset val="128"/>
      </rPr>
      <t xml:space="preserve">年以上
</t>
    </r>
    <r>
      <rPr>
        <sz val="12"/>
        <rFont val="Century"/>
        <family val="1"/>
      </rPr>
      <t>12</t>
    </r>
    <r>
      <rPr>
        <sz val="12"/>
        <rFont val="ＭＳ Ｐ明朝"/>
        <family val="1"/>
        <charset val="128"/>
      </rPr>
      <t>年未満</t>
    </r>
  </si>
  <si>
    <r>
      <t>12</t>
    </r>
    <r>
      <rPr>
        <sz val="12"/>
        <rFont val="ＭＳ Ｐ明朝"/>
        <family val="1"/>
        <charset val="128"/>
      </rPr>
      <t xml:space="preserve">年以上
</t>
    </r>
    <r>
      <rPr>
        <sz val="12"/>
        <rFont val="Century"/>
        <family val="1"/>
      </rPr>
      <t>13</t>
    </r>
    <r>
      <rPr>
        <sz val="12"/>
        <rFont val="ＭＳ Ｐ明朝"/>
        <family val="1"/>
        <charset val="128"/>
      </rPr>
      <t>年未満</t>
    </r>
  </si>
  <si>
    <r>
      <t>13</t>
    </r>
    <r>
      <rPr>
        <sz val="12"/>
        <rFont val="ＭＳ Ｐ明朝"/>
        <family val="1"/>
        <charset val="128"/>
      </rPr>
      <t xml:space="preserve">年以上
</t>
    </r>
    <r>
      <rPr>
        <sz val="12"/>
        <rFont val="Century"/>
        <family val="1"/>
      </rPr>
      <t>14</t>
    </r>
    <r>
      <rPr>
        <sz val="12"/>
        <rFont val="ＭＳ Ｐ明朝"/>
        <family val="1"/>
        <charset val="128"/>
      </rPr>
      <t>年未満</t>
    </r>
  </si>
  <si>
    <r>
      <t>14</t>
    </r>
    <r>
      <rPr>
        <sz val="12"/>
        <rFont val="ＭＳ Ｐ明朝"/>
        <family val="1"/>
        <charset val="128"/>
      </rPr>
      <t xml:space="preserve">年以上
</t>
    </r>
    <r>
      <rPr>
        <sz val="12"/>
        <rFont val="Century"/>
        <family val="1"/>
      </rPr>
      <t>15</t>
    </r>
    <r>
      <rPr>
        <sz val="12"/>
        <rFont val="ＭＳ Ｐ明朝"/>
        <family val="1"/>
        <charset val="128"/>
      </rPr>
      <t>年未満</t>
    </r>
  </si>
  <si>
    <r>
      <t>15</t>
    </r>
    <r>
      <rPr>
        <sz val="12"/>
        <rFont val="ＭＳ Ｐ明朝"/>
        <family val="1"/>
        <charset val="128"/>
      </rPr>
      <t xml:space="preserve">年以上
</t>
    </r>
    <r>
      <rPr>
        <sz val="12"/>
        <rFont val="Century"/>
        <family val="1"/>
      </rPr>
      <t>16</t>
    </r>
    <r>
      <rPr>
        <sz val="12"/>
        <rFont val="ＭＳ Ｐ明朝"/>
        <family val="1"/>
        <charset val="128"/>
      </rPr>
      <t>年未満</t>
    </r>
  </si>
  <si>
    <r>
      <t>16</t>
    </r>
    <r>
      <rPr>
        <sz val="12"/>
        <rFont val="ＭＳ Ｐ明朝"/>
        <family val="1"/>
        <charset val="128"/>
      </rPr>
      <t xml:space="preserve">年以上
</t>
    </r>
    <r>
      <rPr>
        <sz val="12"/>
        <rFont val="Century"/>
        <family val="1"/>
      </rPr>
      <t>17</t>
    </r>
    <r>
      <rPr>
        <sz val="12"/>
        <rFont val="ＭＳ Ｐ明朝"/>
        <family val="1"/>
        <charset val="128"/>
      </rPr>
      <t>年未満</t>
    </r>
  </si>
  <si>
    <r>
      <t>17</t>
    </r>
    <r>
      <rPr>
        <sz val="12"/>
        <rFont val="ＭＳ Ｐ明朝"/>
        <family val="1"/>
        <charset val="128"/>
      </rPr>
      <t xml:space="preserve">年以上
</t>
    </r>
    <r>
      <rPr>
        <sz val="12"/>
        <rFont val="Century"/>
        <family val="1"/>
      </rPr>
      <t>18</t>
    </r>
    <r>
      <rPr>
        <sz val="12"/>
        <rFont val="ＭＳ Ｐ明朝"/>
        <family val="1"/>
        <charset val="128"/>
      </rPr>
      <t>年未満</t>
    </r>
  </si>
  <si>
    <r>
      <t>18</t>
    </r>
    <r>
      <rPr>
        <sz val="12"/>
        <rFont val="ＭＳ Ｐ明朝"/>
        <family val="1"/>
        <charset val="128"/>
      </rPr>
      <t xml:space="preserve">年以上
</t>
    </r>
    <r>
      <rPr>
        <sz val="12"/>
        <rFont val="Century"/>
        <family val="1"/>
      </rPr>
      <t>19</t>
    </r>
    <r>
      <rPr>
        <sz val="12"/>
        <rFont val="ＭＳ Ｐ明朝"/>
        <family val="1"/>
        <charset val="128"/>
      </rPr>
      <t>年未満</t>
    </r>
  </si>
  <si>
    <r>
      <t>19</t>
    </r>
    <r>
      <rPr>
        <sz val="12"/>
        <rFont val="ＭＳ Ｐ明朝"/>
        <family val="1"/>
        <charset val="128"/>
      </rPr>
      <t xml:space="preserve">年以上
</t>
    </r>
    <r>
      <rPr>
        <sz val="12"/>
        <rFont val="Century"/>
        <family val="1"/>
      </rPr>
      <t>20</t>
    </r>
    <r>
      <rPr>
        <sz val="12"/>
        <rFont val="ＭＳ Ｐ明朝"/>
        <family val="1"/>
        <charset val="128"/>
      </rPr>
      <t>年未満</t>
    </r>
  </si>
  <si>
    <t>計</t>
    <rPh sb="0" eb="1">
      <t>ケイ</t>
    </rPh>
    <phoneticPr fontId="3"/>
  </si>
  <si>
    <t>入所期間
（満年数）</t>
  </si>
  <si>
    <t>②</t>
  </si>
  <si>
    <t>③</t>
  </si>
  <si>
    <t>④</t>
  </si>
  <si>
    <t>⑤</t>
  </si>
  <si>
    <t>⑥</t>
  </si>
  <si>
    <t>⑦</t>
  </si>
  <si>
    <t>生年月日</t>
  </si>
  <si>
    <t>〈施設措置〉</t>
  </si>
  <si>
    <t>〈乳児院変更〉</t>
  </si>
  <si>
    <t>3か月以上
6か月未満</t>
  </si>
  <si>
    <t>3か月未満</t>
  </si>
  <si>
    <t>6か月以上
9か月未満</t>
  </si>
  <si>
    <t>9か月以上
12か月未満</t>
  </si>
  <si>
    <t>12か月以上
15か月未満</t>
  </si>
  <si>
    <t>15か月以上
18か月未満</t>
  </si>
  <si>
    <t>18か月以上
21か月未満</t>
  </si>
  <si>
    <t>21か月以上
24か月未満</t>
  </si>
  <si>
    <t>24か月以上
27か月未満</t>
  </si>
  <si>
    <t>27か月以上
30か月未満</t>
  </si>
  <si>
    <t>30か月以上
33か月未満</t>
  </si>
  <si>
    <t>33か月以上
36か月未満</t>
  </si>
  <si>
    <t>36か月以上
39か月未満</t>
  </si>
  <si>
    <t>39か月以上
42か月未満</t>
  </si>
  <si>
    <t>42か月以上
45か月未満</t>
  </si>
  <si>
    <t>45か月以上
48か月未満</t>
  </si>
  <si>
    <t>b2</t>
  </si>
  <si>
    <t>b3</t>
  </si>
  <si>
    <t>a1</t>
  </si>
  <si>
    <t>a2</t>
  </si>
  <si>
    <t>a3</t>
  </si>
  <si>
    <t>c1</t>
  </si>
  <si>
    <t>c2</t>
  </si>
  <si>
    <t>c3</t>
  </si>
  <si>
    <t>※在籍期間：措置解除された児童養護施設への措置日から起算</t>
  </si>
  <si>
    <t>家庭引取り</t>
  </si>
  <si>
    <t>例1</t>
  </si>
  <si>
    <t>例2</t>
  </si>
  <si>
    <t>例3</t>
  </si>
  <si>
    <t>自立（高校卒業時に家庭に戻って進学）</t>
  </si>
  <si>
    <t>祖母引き取り</t>
  </si>
  <si>
    <t>①</t>
  </si>
  <si>
    <t>福井</t>
  </si>
  <si>
    <t>福岡</t>
  </si>
  <si>
    <t>博多</t>
  </si>
  <si>
    <r>
      <rPr>
        <sz val="9"/>
        <color theme="1"/>
        <rFont val="ＭＳ Ｐゴシック"/>
        <family val="3"/>
        <charset val="128"/>
      </rPr>
      <t>担当福祉司</t>
    </r>
    <r>
      <rPr>
        <sz val="11"/>
        <color theme="1"/>
        <rFont val="ＭＳ Ｐゴシック"/>
        <family val="3"/>
        <charset val="128"/>
      </rPr>
      <t xml:space="preserve">
</t>
    </r>
    <r>
      <rPr>
        <sz val="9"/>
        <color theme="1"/>
        <rFont val="ＭＳ Ｐゴシック"/>
        <family val="3"/>
        <charset val="128"/>
      </rPr>
      <t>（任意入力）</t>
    </r>
  </si>
  <si>
    <r>
      <t xml:space="preserve">解除時年齢
</t>
    </r>
    <r>
      <rPr>
        <sz val="10"/>
        <color rgb="FFFF0000"/>
        <rFont val="ＭＳ Ｐゴシック"/>
        <family val="3"/>
        <charset val="128"/>
      </rPr>
      <t>※自動計算</t>
    </r>
  </si>
  <si>
    <r>
      <t xml:space="preserve">児童等氏名
</t>
    </r>
    <r>
      <rPr>
        <sz val="10"/>
        <color theme="1"/>
        <rFont val="游ゴシック"/>
        <family val="2"/>
        <scheme val="minor"/>
      </rPr>
      <t>（任意入力）</t>
    </r>
  </si>
  <si>
    <r>
      <t xml:space="preserve">児童等ID
</t>
    </r>
    <r>
      <rPr>
        <sz val="9"/>
        <color theme="1"/>
        <rFont val="游ゴシック"/>
        <family val="2"/>
        <scheme val="minor"/>
      </rPr>
      <t>(任意入力)</t>
    </r>
  </si>
  <si>
    <t>※既存のリスト（措置解除報告書等）をもとに左記黄色列を入力してください</t>
  </si>
  <si>
    <r>
      <t>在籍期間と措置解除区分</t>
    </r>
    <r>
      <rPr>
        <sz val="14"/>
        <color rgb="FF2D8CF5"/>
        <rFont val="ＭＳ Ｐゴシック"/>
        <family val="3"/>
        <charset val="128"/>
      </rPr>
      <t>［児童養護施設］</t>
    </r>
    <r>
      <rPr>
        <sz val="14"/>
        <color theme="1"/>
        <rFont val="ＭＳ Ｐゴシック"/>
        <family val="3"/>
        <charset val="128"/>
      </rPr>
      <t>　</t>
    </r>
    <r>
      <rPr>
        <sz val="14"/>
        <color rgb="FFFF0000"/>
        <rFont val="ＭＳ Ｐゴシック"/>
        <family val="3"/>
        <charset val="128"/>
      </rPr>
      <t>※〇年間（△年4月1日-□年3月31日）に措置解除された児童等（全員）</t>
    </r>
  </si>
  <si>
    <t>措置解除
年月日</t>
  </si>
  <si>
    <t>措置
年月日</t>
  </si>
  <si>
    <r>
      <t>在籍</t>
    </r>
    <r>
      <rPr>
        <sz val="11"/>
        <color rgb="FFFF0000"/>
        <rFont val="ＭＳ Ｐゴシック"/>
        <family val="3"/>
        <charset val="128"/>
      </rPr>
      <t>年</t>
    </r>
    <r>
      <rPr>
        <sz val="11"/>
        <color theme="1"/>
        <rFont val="ＭＳ Ｐゴシック"/>
        <family val="3"/>
        <charset val="128"/>
      </rPr>
      <t xml:space="preserve">数
</t>
    </r>
    <r>
      <rPr>
        <sz val="10"/>
        <color rgb="FFFF0000"/>
        <rFont val="ＭＳ Ｐゴシック"/>
        <family val="3"/>
        <charset val="128"/>
      </rPr>
      <t>※自動計算</t>
    </r>
  </si>
  <si>
    <t>3年間を推奨</t>
  </si>
  <si>
    <r>
      <rPr>
        <u/>
        <sz val="11"/>
        <color theme="1"/>
        <rFont val="ＭＳ Ｐゴシック"/>
        <family val="3"/>
        <charset val="128"/>
      </rPr>
      <t>解除区分</t>
    </r>
    <r>
      <rPr>
        <sz val="11"/>
        <color theme="1"/>
        <rFont val="ＭＳ Ｐゴシック"/>
        <family val="3"/>
        <charset val="128"/>
      </rPr>
      <t xml:space="preserve">
番号選択</t>
    </r>
  </si>
  <si>
    <r>
      <rPr>
        <u/>
        <sz val="11"/>
        <color theme="1"/>
        <rFont val="ＭＳ Ｐゴシック"/>
        <family val="3"/>
        <charset val="128"/>
      </rPr>
      <t>解除区分</t>
    </r>
    <r>
      <rPr>
        <sz val="11"/>
        <color theme="1"/>
        <rFont val="ＭＳ Ｐゴシック"/>
        <family val="3"/>
        <charset val="128"/>
      </rPr>
      <t>名称</t>
    </r>
    <r>
      <rPr>
        <sz val="10"/>
        <color theme="1"/>
        <rFont val="ＭＳ Ｐゴシック"/>
        <family val="3"/>
        <charset val="128"/>
      </rPr>
      <t>（任意入力）</t>
    </r>
    <r>
      <rPr>
        <sz val="11"/>
        <color theme="1"/>
        <rFont val="ＭＳ Ｐゴシック"/>
        <family val="3"/>
        <charset val="128"/>
      </rPr>
      <t xml:space="preserve">
</t>
    </r>
    <r>
      <rPr>
        <sz val="9"/>
        <color theme="1"/>
        <rFont val="ＭＳ Ｐゴシック"/>
        <family val="3"/>
        <charset val="128"/>
      </rPr>
      <t>既存のリスト上の名称をそのまま転記
⇒この名称をみながら右の番号を選択</t>
    </r>
  </si>
  <si>
    <r>
      <t>在籍期間と措置解除区分</t>
    </r>
    <r>
      <rPr>
        <sz val="14"/>
        <color rgb="FF2D8CF5"/>
        <rFont val="ＭＳ Ｐゴシック"/>
        <family val="3"/>
        <charset val="128"/>
      </rPr>
      <t>［養育里親］</t>
    </r>
    <r>
      <rPr>
        <sz val="14"/>
        <color theme="1"/>
        <rFont val="ＭＳ Ｐゴシック"/>
        <family val="3"/>
        <charset val="128"/>
      </rPr>
      <t>　</t>
    </r>
    <r>
      <rPr>
        <sz val="14"/>
        <color rgb="FFFF0000"/>
        <rFont val="ＭＳ Ｐゴシック"/>
        <family val="3"/>
        <charset val="128"/>
      </rPr>
      <t>※〇年間（△年4月1日-□年3月31日）に措置解除された児童等（全員）</t>
    </r>
  </si>
  <si>
    <r>
      <t>在籍期間と措置解除区分［児童養護施設］　</t>
    </r>
    <r>
      <rPr>
        <sz val="18"/>
        <color rgb="FFFF0000"/>
        <rFont val="ＭＳ Ｐゴシック"/>
        <family val="3"/>
        <charset val="128"/>
      </rPr>
      <t>※〇年間（△年4月1日-□年3月31日）に措置解除された児童等（全員）</t>
    </r>
  </si>
  <si>
    <r>
      <t>在籍期間と措置解除区分［養育里親］　</t>
    </r>
    <r>
      <rPr>
        <sz val="18"/>
        <color rgb="FFFF0000"/>
        <rFont val="ＭＳ Ｐゴシック"/>
        <family val="3"/>
        <charset val="128"/>
      </rPr>
      <t>※〇年間（△年4月1日-□年3月31日）に措置解除された児童等（全員）</t>
    </r>
  </si>
  <si>
    <t>※在籍期間：措置解除された養育里親への措置日から起算</t>
  </si>
  <si>
    <r>
      <t>〈施設</t>
    </r>
    <r>
      <rPr>
        <sz val="16"/>
        <color rgb="FFFF0000"/>
        <rFont val="BIZ UDPゴシック"/>
        <family val="3"/>
        <charset val="128"/>
      </rPr>
      <t>移行</t>
    </r>
    <r>
      <rPr>
        <sz val="16"/>
        <color theme="1"/>
        <rFont val="BIZ UDPゴシック"/>
        <family val="3"/>
        <charset val="128"/>
      </rPr>
      <t>〉</t>
    </r>
  </si>
  <si>
    <r>
      <t>〈里親</t>
    </r>
    <r>
      <rPr>
        <sz val="16"/>
        <color rgb="FFFF0000"/>
        <rFont val="BIZ UDPゴシック"/>
        <family val="3"/>
        <charset val="128"/>
      </rPr>
      <t>変更</t>
    </r>
    <r>
      <rPr>
        <sz val="16"/>
        <color theme="1"/>
        <rFont val="BIZ UDPゴシック"/>
        <family val="3"/>
        <charset val="128"/>
      </rPr>
      <t>〉</t>
    </r>
  </si>
  <si>
    <t>18歳到達前に出身家庭（当該施設入所時）へ復帰した退所者</t>
  </si>
  <si>
    <t>特別養子縁組の養親候補者（養子縁組里親を含む）による養育へ移行した退所者</t>
  </si>
  <si>
    <t>18歳到達後に退所した者</t>
  </si>
  <si>
    <t>上記６区分以外の退所者（18歳到達前の自立，ケース移管，家裁送致など）</t>
  </si>
  <si>
    <t>18歳到達前に出身家庭（当該施設入所時）ではない親族による養育（親族里親，親族による養育里親，親族による普通養子縁組を含む）へ移行した退所者</t>
  </si>
  <si>
    <t>18歳到達前に他の児童養護施設，児童自立支援施設，児童心理治療施設又は障害児入所施設へ移行した退所者</t>
  </si>
  <si>
    <r>
      <t>〈里親</t>
    </r>
    <r>
      <rPr>
        <b/>
        <sz val="14"/>
        <color rgb="FFFF0000"/>
        <rFont val="ＭＳ Ｐゴシック"/>
        <family val="3"/>
        <charset val="128"/>
      </rPr>
      <t>変更</t>
    </r>
    <r>
      <rPr>
        <b/>
        <sz val="14"/>
        <color theme="1"/>
        <rFont val="ＭＳ Ｐゴシック"/>
        <family val="3"/>
        <charset val="128"/>
      </rPr>
      <t>〉</t>
    </r>
  </si>
  <si>
    <r>
      <t>〈施設</t>
    </r>
    <r>
      <rPr>
        <b/>
        <sz val="14"/>
        <color rgb="FFFF0000"/>
        <rFont val="ＭＳ Ｐゴシック"/>
        <family val="3"/>
        <charset val="128"/>
      </rPr>
      <t>移行</t>
    </r>
    <r>
      <rPr>
        <b/>
        <sz val="14"/>
        <color theme="1"/>
        <rFont val="ＭＳ Ｐゴシック"/>
        <family val="3"/>
        <charset val="128"/>
      </rPr>
      <t>〉</t>
    </r>
  </si>
  <si>
    <r>
      <t>〈里親</t>
    </r>
    <r>
      <rPr>
        <b/>
        <sz val="12"/>
        <color rgb="FFFF0000"/>
        <rFont val="ＭＳ Ｐゴシック"/>
        <family val="3"/>
        <charset val="128"/>
      </rPr>
      <t>変更</t>
    </r>
    <r>
      <rPr>
        <b/>
        <sz val="12"/>
        <color theme="1"/>
        <rFont val="ＭＳ Ｐゴシック"/>
        <family val="3"/>
        <charset val="128"/>
      </rPr>
      <t>〉</t>
    </r>
  </si>
  <si>
    <r>
      <t>〈施設</t>
    </r>
    <r>
      <rPr>
        <b/>
        <sz val="12"/>
        <color rgb="FFFF0000"/>
        <rFont val="ＭＳ Ｐゴシック"/>
        <family val="3"/>
        <charset val="128"/>
      </rPr>
      <t>移行</t>
    </r>
    <r>
      <rPr>
        <b/>
        <sz val="12"/>
        <color theme="1"/>
        <rFont val="ＭＳ Ｐゴシック"/>
        <family val="3"/>
        <charset val="128"/>
      </rPr>
      <t>〉</t>
    </r>
  </si>
  <si>
    <t>18歳到達前に児童養護施設，児童自立支援施設，児童心理治療施設又は障害児入所施設へ移行した退所者</t>
  </si>
  <si>
    <t>18歳到達前に他の養育里親又はファミリーホーム（※）による養育へ移行した退所者　※里親家庭を基盤としたファミリーホーム（施設型は⑤に計上）</t>
  </si>
  <si>
    <t>18歳到達前に養育里親又はファミリーホーム（※）による養育へ移行した退所者　※里親家庭を基盤としたファミリーホーム（施設型は⑤に計上）</t>
  </si>
  <si>
    <t>b1</t>
  </si>
  <si>
    <r>
      <t>在籍</t>
    </r>
    <r>
      <rPr>
        <sz val="11"/>
        <color rgb="FFFF0000"/>
        <rFont val="ＭＳ Ｐゴシック"/>
        <family val="3"/>
        <charset val="128"/>
      </rPr>
      <t>月</t>
    </r>
    <r>
      <rPr>
        <sz val="11"/>
        <color theme="1"/>
        <rFont val="ＭＳ Ｐゴシック"/>
        <family val="3"/>
        <charset val="128"/>
      </rPr>
      <t xml:space="preserve">数
</t>
    </r>
    <r>
      <rPr>
        <sz val="10"/>
        <color rgb="FFFF0000"/>
        <rFont val="ＭＳ Ｐゴシック"/>
        <family val="3"/>
        <charset val="128"/>
      </rPr>
      <t>※自動計算</t>
    </r>
  </si>
  <si>
    <r>
      <t>在籍期間と措置解除区分</t>
    </r>
    <r>
      <rPr>
        <sz val="14"/>
        <color rgb="FF2D8CF5"/>
        <rFont val="ＭＳ Ｐゴシック"/>
        <family val="3"/>
        <charset val="128"/>
      </rPr>
      <t>［乳児院］</t>
    </r>
    <r>
      <rPr>
        <sz val="14"/>
        <color theme="1"/>
        <rFont val="ＭＳ Ｐゴシック"/>
        <family val="3"/>
        <charset val="128"/>
      </rPr>
      <t>　</t>
    </r>
    <r>
      <rPr>
        <sz val="14"/>
        <color rgb="FFFF0000"/>
        <rFont val="ＭＳ Ｐゴシック"/>
        <family val="3"/>
        <charset val="128"/>
      </rPr>
      <t>※〇年間（△年4月1日-□年3月31日）に措置解除された児童等（全員）</t>
    </r>
  </si>
  <si>
    <t>※在籍期間：措置解除された乳児院への措置日から起算</t>
  </si>
  <si>
    <r>
      <t>在籍期間と措置解除区分［乳児院］　</t>
    </r>
    <r>
      <rPr>
        <sz val="18"/>
        <color rgb="FFFF0000"/>
        <rFont val="ＭＳ Ｐゴシック"/>
        <family val="3"/>
        <charset val="128"/>
      </rPr>
      <t>※〇年間（△年4月1日-□年3月31日）に措置解除された児童（全員）</t>
    </r>
  </si>
  <si>
    <t>18歳到達前に出身家庭（当該施設入所時）へ復帰した者</t>
  </si>
  <si>
    <t>18歳到達前に出身家庭（当該施設入所時）ではない親族による養育（親族里親，親族による養育里親，親族による普通養子縁組を含む）へ移行した者</t>
  </si>
  <si>
    <t>特別養子縁組の養親候補者（養子縁組里親を含む）による養育へ移行した者</t>
  </si>
  <si>
    <t>18歳到達前に他の養育里親又はファミリーホーム（※）による養育へ移行した者　※里親家庭を基盤としたファミリーホーム（施設型は⑤に計上）</t>
  </si>
  <si>
    <t>18歳到達前に児童養護施設，児童自立支援施設，児童心理治療施設又は障害児入所施設へ移行した者</t>
  </si>
  <si>
    <t>18歳到達後に措置解除された者</t>
  </si>
  <si>
    <t>18歳到達前に養育里親又はファミリーホーム（※）による養育へ移行した者　※里親家庭を基盤としたファミリーホーム（施設型は⑤に計上）</t>
  </si>
  <si>
    <t>18歳到達前に他の児童養護施設，児童自立支援施設，児童心理治療施設又は障害児入所施設へ移行した者</t>
  </si>
  <si>
    <t>上記６区分以外の者（18歳到達前の自立，ケース移管，家裁送致など）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</si>
</sst>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\ ?/\ \ ?"/>
    <numFmt numFmtId="177" formatCode="0____"/>
    <numFmt numFmtId="178" formatCode="0.0%"/>
    <numFmt numFmtId="179" formatCode="yyyy/m/d;@"/>
  </numFmts>
  <fonts count="4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Century"/>
      <family val="1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Century"/>
      <family val="1"/>
    </font>
    <font>
      <sz val="12"/>
      <name val="ＭＳ Ｐ明朝"/>
      <family val="1"/>
      <charset val="128"/>
    </font>
    <font>
      <b/>
      <sz val="20"/>
      <name val="Century"/>
      <family val="1"/>
    </font>
    <font>
      <sz val="22"/>
      <name val="Century"/>
      <family val="1"/>
    </font>
    <font>
      <sz val="16"/>
      <name val="ＭＳ Ｐ明朝"/>
      <family val="1"/>
      <charset val="128"/>
    </font>
    <font>
      <sz val="16"/>
      <color theme="1"/>
      <name val="BIZ UDPゴシック"/>
      <family val="3"/>
      <charset val="128"/>
    </font>
    <font>
      <sz val="18"/>
      <name val="ＭＳ Ｐ明朝"/>
      <family val="1"/>
      <charset val="128"/>
    </font>
    <font>
      <sz val="11"/>
      <color theme="1"/>
      <name val="游ゴシック"/>
      <family val="2"/>
      <scheme val="minor"/>
    </font>
    <font>
      <sz val="15"/>
      <color theme="1"/>
      <name val="BIZ UDP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游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1"/>
      <color rgb="FFFF0000"/>
      <name val="游ゴシック"/>
      <family val="2"/>
      <charset val="128"/>
      <scheme val="minor"/>
    </font>
    <font>
      <sz val="18"/>
      <color theme="1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游ゴシック"/>
      <family val="2"/>
      <scheme val="minor"/>
    </font>
    <font>
      <sz val="10"/>
      <color rgb="FFFF0000"/>
      <name val="ＭＳ Ｐゴシック"/>
      <family val="3"/>
      <charset val="128"/>
    </font>
    <font>
      <sz val="9"/>
      <color theme="1"/>
      <name val="游ゴシック"/>
      <family val="2"/>
      <scheme val="minor"/>
    </font>
    <font>
      <b/>
      <sz val="14"/>
      <color theme="1"/>
      <name val="ＭＳ Ｐゴシック"/>
      <family val="3"/>
      <charset val="128"/>
    </font>
    <font>
      <sz val="14"/>
      <color rgb="FF2D8CF5"/>
      <name val="ＭＳ Ｐゴシック"/>
      <family val="3"/>
      <charset val="128"/>
    </font>
    <font>
      <u/>
      <sz val="11"/>
      <color theme="1"/>
      <name val="游ゴシック"/>
      <family val="2"/>
      <scheme val="minor"/>
    </font>
    <font>
      <u/>
      <sz val="11"/>
      <color theme="1"/>
      <name val="ＭＳ Ｐゴシック"/>
      <family val="3"/>
      <charset val="128"/>
    </font>
    <font>
      <sz val="16"/>
      <color rgb="FFFF0000"/>
      <name val="BIZ UDP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7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1">
      <alignment vertical="center"/>
    </xf>
    <xf numFmtId="177" fontId="8" fillId="0" borderId="0" xfId="1" applyNumberFormat="1" applyFont="1" applyAlignment="1">
      <alignment horizontal="right" vertical="center"/>
    </xf>
    <xf numFmtId="49" fontId="11" fillId="0" borderId="0" xfId="1" applyNumberFormat="1" applyFont="1" applyAlignment="1">
      <alignment horizontal="center" vertical="center"/>
    </xf>
    <xf numFmtId="49" fontId="11" fillId="0" borderId="0" xfId="1" applyNumberFormat="1" applyFont="1" applyAlignment="1">
      <alignment horizontal="center" vertical="center" wrapText="1"/>
    </xf>
    <xf numFmtId="0" fontId="10" fillId="0" borderId="5" xfId="1" applyFont="1" applyBorder="1" applyAlignment="1">
      <alignment horizontal="right" vertical="center"/>
    </xf>
    <xf numFmtId="0" fontId="10" fillId="0" borderId="0" xfId="1" applyFont="1" applyAlignment="1">
      <alignment horizontal="right" vertical="center"/>
    </xf>
    <xf numFmtId="177" fontId="14" fillId="0" borderId="0" xfId="1" applyNumberFormat="1" applyFont="1" applyAlignment="1">
      <alignment horizontal="right" vertical="center"/>
    </xf>
    <xf numFmtId="177" fontId="14" fillId="0" borderId="0" xfId="1" applyNumberFormat="1" applyFont="1">
      <alignment vertical="center"/>
    </xf>
    <xf numFmtId="178" fontId="14" fillId="0" borderId="0" xfId="1" applyNumberFormat="1" applyFont="1">
      <alignment vertical="center"/>
    </xf>
    <xf numFmtId="178" fontId="13" fillId="0" borderId="0" xfId="1" applyNumberFormat="1" applyFont="1" applyAlignment="1">
      <alignment horizontal="center" vertical="center"/>
    </xf>
    <xf numFmtId="177" fontId="14" fillId="0" borderId="5" xfId="1" applyNumberFormat="1" applyFont="1" applyBorder="1">
      <alignment vertical="center"/>
    </xf>
    <xf numFmtId="178" fontId="14" fillId="0" borderId="5" xfId="1" applyNumberFormat="1" applyFont="1" applyBorder="1">
      <alignment vertical="center"/>
    </xf>
    <xf numFmtId="0" fontId="15" fillId="0" borderId="6" xfId="1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178" fontId="13" fillId="0" borderId="7" xfId="1" applyNumberFormat="1" applyFont="1" applyBorder="1" applyAlignment="1">
      <alignment horizontal="center" vertical="center"/>
    </xf>
    <xf numFmtId="0" fontId="6" fillId="0" borderId="7" xfId="1" applyBorder="1">
      <alignment vertical="center"/>
    </xf>
    <xf numFmtId="0" fontId="9" fillId="0" borderId="0" xfId="1" applyFont="1" applyAlignment="1">
      <alignment horizontal="center" vertical="center"/>
    </xf>
    <xf numFmtId="0" fontId="17" fillId="0" borderId="7" xfId="1" applyFont="1" applyBorder="1" applyAlignment="1">
      <alignment horizontal="left" vertical="center"/>
    </xf>
    <xf numFmtId="179" fontId="0" fillId="0" borderId="0" xfId="0" applyNumberFormat="1" applyAlignment="1">
      <alignment horizontal="right" vertical="center"/>
    </xf>
    <xf numFmtId="0" fontId="4" fillId="0" borderId="0" xfId="0" applyFont="1">
      <alignment vertical="center"/>
    </xf>
    <xf numFmtId="0" fontId="19" fillId="0" borderId="6" xfId="0" applyFont="1" applyBorder="1" applyAlignment="1">
      <alignment horizontal="center" vertical="center" wrapText="1"/>
    </xf>
    <xf numFmtId="49" fontId="12" fillId="0" borderId="0" xfId="1" applyNumberFormat="1" applyFont="1" applyAlignment="1">
      <alignment horizontal="center" vertical="center"/>
    </xf>
    <xf numFmtId="49" fontId="12" fillId="0" borderId="0" xfId="1" applyNumberFormat="1" applyFont="1" applyAlignment="1">
      <alignment horizontal="center" vertical="center" wrapText="1"/>
    </xf>
    <xf numFmtId="0" fontId="4" fillId="0" borderId="2" xfId="0" applyFont="1" applyBorder="1">
      <alignment vertical="center"/>
    </xf>
    <xf numFmtId="0" fontId="0" fillId="0" borderId="2" xfId="0" applyBorder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2" xfId="0" applyBorder="1" applyAlignment="1" applyProtection="1">
      <alignment horizontal="right" vertical="center"/>
      <protection locked="0"/>
    </xf>
    <xf numFmtId="0" fontId="25" fillId="0" borderId="0" xfId="1" applyFont="1" applyAlignment="1">
      <alignment vertical="top"/>
    </xf>
    <xf numFmtId="0" fontId="7" fillId="0" borderId="3" xfId="0" applyFont="1" applyBorder="1" applyAlignment="1" applyProtection="1">
      <alignment horizontal="center" vertical="center" wrapText="1" shrinkToFit="1"/>
      <protection locked="0"/>
    </xf>
    <xf numFmtId="0" fontId="0" fillId="0" borderId="9" xfId="0" applyBorder="1" applyAlignment="1" applyProtection="1">
      <alignment horizontal="center" vertical="center" wrapText="1" shrinkToFit="1"/>
      <protection locked="0"/>
    </xf>
    <xf numFmtId="0" fontId="7" fillId="2" borderId="2" xfId="0" applyFont="1" applyFill="1" applyBorder="1" applyAlignment="1" applyProtection="1">
      <alignment horizontal="center" vertical="center" wrapText="1" shrinkToFit="1"/>
      <protection locked="0"/>
    </xf>
    <xf numFmtId="0" fontId="7" fillId="0" borderId="2" xfId="0" applyFont="1" applyBorder="1" applyAlignment="1" applyProtection="1">
      <alignment horizontal="center" vertical="center" wrapText="1" shrinkToFit="1"/>
      <protection locked="0"/>
    </xf>
    <xf numFmtId="179" fontId="7" fillId="0" borderId="3" xfId="0" applyNumberFormat="1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 wrapText="1" shrinkToFit="1"/>
    </xf>
    <xf numFmtId="0" fontId="0" fillId="0" borderId="3" xfId="0" applyBorder="1" applyAlignment="1" applyProtection="1">
      <alignment horizontal="center" vertical="center" wrapText="1" shrinkToFit="1"/>
      <protection locked="0"/>
    </xf>
    <xf numFmtId="0" fontId="5" fillId="3" borderId="2" xfId="0" applyFont="1" applyFill="1" applyBorder="1" applyAlignment="1">
      <alignment horizontal="right" vertical="center"/>
    </xf>
    <xf numFmtId="0" fontId="18" fillId="3" borderId="2" xfId="0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right" vertical="center"/>
      <protection locked="0"/>
    </xf>
    <xf numFmtId="0" fontId="0" fillId="3" borderId="2" xfId="0" applyFill="1" applyBorder="1">
      <alignment vertical="center"/>
    </xf>
    <xf numFmtId="0" fontId="0" fillId="3" borderId="2" xfId="0" applyFill="1" applyBorder="1" applyProtection="1">
      <alignment vertical="center"/>
      <protection locked="0"/>
    </xf>
    <xf numFmtId="0" fontId="0" fillId="3" borderId="1" xfId="0" applyFill="1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5" fillId="0" borderId="2" xfId="0" applyFont="1" applyBorder="1" applyAlignment="1">
      <alignment horizontal="right" vertical="center"/>
    </xf>
    <xf numFmtId="0" fontId="18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>
      <alignment vertical="center"/>
    </xf>
    <xf numFmtId="0" fontId="34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21" fillId="0" borderId="0" xfId="0" applyFo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vertical="center" shrinkToFit="1"/>
      <protection locked="0"/>
    </xf>
    <xf numFmtId="0" fontId="6" fillId="0" borderId="2" xfId="0" applyFont="1" applyBorder="1" applyAlignment="1" applyProtection="1">
      <alignment vertical="center" shrinkToFit="1"/>
      <protection locked="0"/>
    </xf>
    <xf numFmtId="176" fontId="22" fillId="0" borderId="4" xfId="1" applyNumberFormat="1" applyFont="1" applyBorder="1" applyProtection="1">
      <alignment vertical="center"/>
      <protection locked="0"/>
    </xf>
    <xf numFmtId="176" fontId="22" fillId="0" borderId="0" xfId="1" applyNumberFormat="1" applyFont="1" applyProtection="1">
      <alignment vertical="center"/>
      <protection locked="0"/>
    </xf>
    <xf numFmtId="0" fontId="37" fillId="0" borderId="1" xfId="0" applyFont="1" applyBorder="1" applyAlignment="1">
      <alignment horizontal="left" vertical="center"/>
    </xf>
    <xf numFmtId="0" fontId="37" fillId="0" borderId="1" xfId="0" applyFont="1" applyBorder="1">
      <alignment vertical="center"/>
    </xf>
    <xf numFmtId="0" fontId="37" fillId="0" borderId="1" xfId="0" applyFont="1" applyBorder="1" applyAlignment="1">
      <alignment vertical="center" wrapText="1"/>
    </xf>
    <xf numFmtId="0" fontId="32" fillId="0" borderId="1" xfId="0" applyFont="1" applyBorder="1" applyAlignment="1">
      <alignment horizontal="left" vertical="center"/>
    </xf>
    <xf numFmtId="0" fontId="32" fillId="0" borderId="1" xfId="0" applyFont="1" applyBorder="1">
      <alignment vertical="center"/>
    </xf>
    <xf numFmtId="0" fontId="32" fillId="0" borderId="1" xfId="0" applyFont="1" applyBorder="1" applyAlignment="1">
      <alignment vertical="center" wrapText="1"/>
    </xf>
    <xf numFmtId="0" fontId="24" fillId="0" borderId="0" xfId="0" applyFont="1" applyProtection="1">
      <alignment vertical="center"/>
      <protection locked="0"/>
    </xf>
    <xf numFmtId="14" fontId="0" fillId="0" borderId="0" xfId="0" applyNumberFormat="1" applyProtection="1">
      <alignment vertical="center"/>
      <protection locked="0"/>
    </xf>
    <xf numFmtId="14" fontId="18" fillId="0" borderId="0" xfId="0" applyNumberFormat="1" applyFont="1" applyAlignment="1" applyProtection="1">
      <alignment horizontal="right" vertical="center"/>
      <protection locked="0"/>
    </xf>
    <xf numFmtId="14" fontId="0" fillId="0" borderId="0" xfId="0" applyNumberFormat="1" applyAlignment="1" applyProtection="1">
      <alignment horizontal="right" vertical="center"/>
      <protection locked="0"/>
    </xf>
    <xf numFmtId="14" fontId="7" fillId="2" borderId="9" xfId="0" applyNumberFormat="1" applyFont="1" applyFill="1" applyBorder="1" applyAlignment="1" applyProtection="1">
      <alignment horizontal="center" vertical="center" shrinkToFit="1"/>
      <protection locked="0"/>
    </xf>
    <xf numFmtId="14" fontId="7" fillId="2" borderId="3" xfId="0" applyNumberFormat="1" applyFont="1" applyFill="1" applyBorder="1" applyAlignment="1" applyProtection="1">
      <alignment horizontal="center" vertical="center" wrapText="1" shrinkToFit="1"/>
      <protection locked="0"/>
    </xf>
    <xf numFmtId="14" fontId="6" fillId="3" borderId="2" xfId="0" applyNumberFormat="1" applyFont="1" applyFill="1" applyBorder="1" applyAlignment="1" applyProtection="1">
      <alignment horizontal="right" vertical="center" shrinkToFit="1"/>
      <protection locked="0"/>
    </xf>
    <xf numFmtId="14" fontId="6" fillId="3" borderId="8" xfId="0" applyNumberFormat="1" applyFont="1" applyFill="1" applyBorder="1" applyAlignment="1" applyProtection="1">
      <alignment horizontal="right" vertical="center" shrinkToFit="1"/>
      <protection locked="0"/>
    </xf>
    <xf numFmtId="14" fontId="6" fillId="0" borderId="2" xfId="0" applyNumberFormat="1" applyFont="1" applyBorder="1" applyAlignment="1" applyProtection="1">
      <alignment horizontal="right" vertical="center" shrinkToFit="1"/>
      <protection locked="0"/>
    </xf>
    <xf numFmtId="14" fontId="6" fillId="0" borderId="8" xfId="0" applyNumberFormat="1" applyFont="1" applyBorder="1" applyAlignment="1" applyProtection="1">
      <alignment horizontal="right" vertical="center" shrinkToFit="1"/>
      <protection locked="0"/>
    </xf>
    <xf numFmtId="0" fontId="15" fillId="0" borderId="6" xfId="1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2D8CF5"/>
      <color rgb="FFFFFF66"/>
      <color rgb="FFFFFF99"/>
      <color rgb="FFFF99CC"/>
      <color rgb="FFFFCCFF"/>
      <color rgb="FF99CCFF"/>
      <color rgb="FFCCFF99"/>
      <color rgb="FFFF6699"/>
      <color rgb="FF3A9DE8"/>
      <color rgb="FF307A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microsoft.com/office/2017/10/relationships/person" Target="persons/person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20" Type="http://schemas.microsoft.com/office/2017/10/relationships/person" Target="persons/person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2000" b="0"/>
            </a:pPr>
            <a:r>
              <a:rPr lang="ja-JP" altLang="en-US" sz="2000" b="0"/>
              <a:t>在籍期間と措置解除区分［児童養護施設］</a:t>
            </a:r>
            <a:endParaRPr lang="ja-JP" sz="2000" b="0"/>
          </a:p>
        </c:rich>
      </c:tx>
      <c:layout>
        <c:manualLayout>
          <c:xMode val="edge"/>
          <c:yMode val="edge"/>
          <c:x val="0.32431685726609794"/>
          <c:y val="1.93325216601762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7557031520166922E-2"/>
          <c:y val="8.8494385599778319E-2"/>
          <c:w val="0.8787917518540258"/>
          <c:h val="0.801749558542172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図表_児童養護!$B$3</c:f>
              <c:strCache>
                <c:ptCount val="1"/>
                <c:pt idx="0">
                  <c:v>〈家庭復帰〉</c:v>
                </c:pt>
              </c:strCache>
            </c:strRef>
          </c:tx>
          <c:spPr>
            <a:solidFill>
              <a:srgbClr val="3A9DE8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図表_児童養護!$A$4:$A$23</c:f>
              <c:strCache>
                <c:ptCount val="20"/>
                <c:pt idx="0">
                  <c:v>1年未満</c:v>
                </c:pt>
                <c:pt idx="1">
                  <c:v>1年以上
2年未満</c:v>
                </c:pt>
                <c:pt idx="2">
                  <c:v>2年以上
3年未満</c:v>
                </c:pt>
                <c:pt idx="3">
                  <c:v>3年以上
4年未満</c:v>
                </c:pt>
                <c:pt idx="4">
                  <c:v>4年以上
5年未満</c:v>
                </c:pt>
                <c:pt idx="5">
                  <c:v>5年以上
6年未満</c:v>
                </c:pt>
                <c:pt idx="6">
                  <c:v>6年以上
7年未満</c:v>
                </c:pt>
                <c:pt idx="7">
                  <c:v>7年以上
8年未満</c:v>
                </c:pt>
                <c:pt idx="8">
                  <c:v>8年以上
9年未満</c:v>
                </c:pt>
                <c:pt idx="9">
                  <c:v>9年以上
10年未満</c:v>
                </c:pt>
                <c:pt idx="10">
                  <c:v>10年以上
11年未満</c:v>
                </c:pt>
                <c:pt idx="11">
                  <c:v>11年以上
12年未満</c:v>
                </c:pt>
                <c:pt idx="12">
                  <c:v>12年以上
13年未満</c:v>
                </c:pt>
                <c:pt idx="13">
                  <c:v>13年以上
14年未満</c:v>
                </c:pt>
                <c:pt idx="14">
                  <c:v>14年以上
15年未満</c:v>
                </c:pt>
                <c:pt idx="15">
                  <c:v>15年以上
16年未満</c:v>
                </c:pt>
                <c:pt idx="16">
                  <c:v>16年以上
17年未満</c:v>
                </c:pt>
                <c:pt idx="17">
                  <c:v>17年以上
18年未満</c:v>
                </c:pt>
                <c:pt idx="18">
                  <c:v>18年以上
19年未満</c:v>
                </c:pt>
                <c:pt idx="19">
                  <c:v>19年以上
20年未満</c:v>
                </c:pt>
              </c:strCache>
            </c:strRef>
          </c:cat>
          <c:val>
            <c:numRef>
              <c:f>図表_児童養護!$B$4:$B$23</c:f>
              <c:numCache>
                <c:formatCode>0____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57-4304-822D-0EEF50084412}"/>
            </c:ext>
          </c:extLst>
        </c:ser>
        <c:ser>
          <c:idx val="1"/>
          <c:order val="1"/>
          <c:tx>
            <c:strRef>
              <c:f>図表_児童養護!$C$3</c:f>
              <c:strCache>
                <c:ptCount val="1"/>
                <c:pt idx="0">
                  <c:v>〈親族移行〉</c:v>
                </c:pt>
              </c:strCache>
            </c:strRef>
          </c:tx>
          <c:spPr>
            <a:solidFill>
              <a:srgbClr val="99CCFF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図表_児童養護!$A$4:$A$23</c:f>
              <c:strCache>
                <c:ptCount val="20"/>
                <c:pt idx="0">
                  <c:v>1年未満</c:v>
                </c:pt>
                <c:pt idx="1">
                  <c:v>1年以上
2年未満</c:v>
                </c:pt>
                <c:pt idx="2">
                  <c:v>2年以上
3年未満</c:v>
                </c:pt>
                <c:pt idx="3">
                  <c:v>3年以上
4年未満</c:v>
                </c:pt>
                <c:pt idx="4">
                  <c:v>4年以上
5年未満</c:v>
                </c:pt>
                <c:pt idx="5">
                  <c:v>5年以上
6年未満</c:v>
                </c:pt>
                <c:pt idx="6">
                  <c:v>6年以上
7年未満</c:v>
                </c:pt>
                <c:pt idx="7">
                  <c:v>7年以上
8年未満</c:v>
                </c:pt>
                <c:pt idx="8">
                  <c:v>8年以上
9年未満</c:v>
                </c:pt>
                <c:pt idx="9">
                  <c:v>9年以上
10年未満</c:v>
                </c:pt>
                <c:pt idx="10">
                  <c:v>10年以上
11年未満</c:v>
                </c:pt>
                <c:pt idx="11">
                  <c:v>11年以上
12年未満</c:v>
                </c:pt>
                <c:pt idx="12">
                  <c:v>12年以上
13年未満</c:v>
                </c:pt>
                <c:pt idx="13">
                  <c:v>13年以上
14年未満</c:v>
                </c:pt>
                <c:pt idx="14">
                  <c:v>14年以上
15年未満</c:v>
                </c:pt>
                <c:pt idx="15">
                  <c:v>15年以上
16年未満</c:v>
                </c:pt>
                <c:pt idx="16">
                  <c:v>16年以上
17年未満</c:v>
                </c:pt>
                <c:pt idx="17">
                  <c:v>17年以上
18年未満</c:v>
                </c:pt>
                <c:pt idx="18">
                  <c:v>18年以上
19年未満</c:v>
                </c:pt>
                <c:pt idx="19">
                  <c:v>19年以上
20年未満</c:v>
                </c:pt>
              </c:strCache>
            </c:strRef>
          </c:cat>
          <c:val>
            <c:numRef>
              <c:f>図表_児童養護!$C$4:$C$23</c:f>
              <c:numCache>
                <c:formatCode>0____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57-4304-822D-0EEF50084412}"/>
            </c:ext>
          </c:extLst>
        </c:ser>
        <c:ser>
          <c:idx val="4"/>
          <c:order val="2"/>
          <c:tx>
            <c:strRef>
              <c:f>図表_児童養護!$D$3</c:f>
              <c:strCache>
                <c:ptCount val="1"/>
                <c:pt idx="0">
                  <c:v>〈縁組移行〉</c:v>
                </c:pt>
              </c:strCache>
            </c:strRef>
          </c:tx>
          <c:invertIfNegative val="0"/>
          <c:cat>
            <c:strRef>
              <c:f>図表_児童養護!$A$4:$A$23</c:f>
              <c:strCache>
                <c:ptCount val="20"/>
                <c:pt idx="0">
                  <c:v>1年未満</c:v>
                </c:pt>
                <c:pt idx="1">
                  <c:v>1年以上
2年未満</c:v>
                </c:pt>
                <c:pt idx="2">
                  <c:v>2年以上
3年未満</c:v>
                </c:pt>
                <c:pt idx="3">
                  <c:v>3年以上
4年未満</c:v>
                </c:pt>
                <c:pt idx="4">
                  <c:v>4年以上
5年未満</c:v>
                </c:pt>
                <c:pt idx="5">
                  <c:v>5年以上
6年未満</c:v>
                </c:pt>
                <c:pt idx="6">
                  <c:v>6年以上
7年未満</c:v>
                </c:pt>
                <c:pt idx="7">
                  <c:v>7年以上
8年未満</c:v>
                </c:pt>
                <c:pt idx="8">
                  <c:v>8年以上
9年未満</c:v>
                </c:pt>
                <c:pt idx="9">
                  <c:v>9年以上
10年未満</c:v>
                </c:pt>
                <c:pt idx="10">
                  <c:v>10年以上
11年未満</c:v>
                </c:pt>
                <c:pt idx="11">
                  <c:v>11年以上
12年未満</c:v>
                </c:pt>
                <c:pt idx="12">
                  <c:v>12年以上
13年未満</c:v>
                </c:pt>
                <c:pt idx="13">
                  <c:v>13年以上
14年未満</c:v>
                </c:pt>
                <c:pt idx="14">
                  <c:v>14年以上
15年未満</c:v>
                </c:pt>
                <c:pt idx="15">
                  <c:v>15年以上
16年未満</c:v>
                </c:pt>
                <c:pt idx="16">
                  <c:v>16年以上
17年未満</c:v>
                </c:pt>
                <c:pt idx="17">
                  <c:v>17年以上
18年未満</c:v>
                </c:pt>
                <c:pt idx="18">
                  <c:v>18年以上
19年未満</c:v>
                </c:pt>
                <c:pt idx="19">
                  <c:v>19年以上
20年未満</c:v>
                </c:pt>
              </c:strCache>
            </c:strRef>
          </c:cat>
          <c:val>
            <c:numRef>
              <c:f>図表_児童養護!$D$4:$D$23</c:f>
              <c:numCache>
                <c:formatCode>0____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57-4304-822D-0EEF50084412}"/>
            </c:ext>
          </c:extLst>
        </c:ser>
        <c:ser>
          <c:idx val="3"/>
          <c:order val="3"/>
          <c:tx>
            <c:strRef>
              <c:f>図表_児童養護!$E$3</c:f>
              <c:strCache>
                <c:ptCount val="1"/>
                <c:pt idx="0">
                  <c:v>〈里親移行〉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図表_児童養護!$A$4:$A$23</c:f>
              <c:strCache>
                <c:ptCount val="20"/>
                <c:pt idx="0">
                  <c:v>1年未満</c:v>
                </c:pt>
                <c:pt idx="1">
                  <c:v>1年以上
2年未満</c:v>
                </c:pt>
                <c:pt idx="2">
                  <c:v>2年以上
3年未満</c:v>
                </c:pt>
                <c:pt idx="3">
                  <c:v>3年以上
4年未満</c:v>
                </c:pt>
                <c:pt idx="4">
                  <c:v>4年以上
5年未満</c:v>
                </c:pt>
                <c:pt idx="5">
                  <c:v>5年以上
6年未満</c:v>
                </c:pt>
                <c:pt idx="6">
                  <c:v>6年以上
7年未満</c:v>
                </c:pt>
                <c:pt idx="7">
                  <c:v>7年以上
8年未満</c:v>
                </c:pt>
                <c:pt idx="8">
                  <c:v>8年以上
9年未満</c:v>
                </c:pt>
                <c:pt idx="9">
                  <c:v>9年以上
10年未満</c:v>
                </c:pt>
                <c:pt idx="10">
                  <c:v>10年以上
11年未満</c:v>
                </c:pt>
                <c:pt idx="11">
                  <c:v>11年以上
12年未満</c:v>
                </c:pt>
                <c:pt idx="12">
                  <c:v>12年以上
13年未満</c:v>
                </c:pt>
                <c:pt idx="13">
                  <c:v>13年以上
14年未満</c:v>
                </c:pt>
                <c:pt idx="14">
                  <c:v>14年以上
15年未満</c:v>
                </c:pt>
                <c:pt idx="15">
                  <c:v>15年以上
16年未満</c:v>
                </c:pt>
                <c:pt idx="16">
                  <c:v>16年以上
17年未満</c:v>
                </c:pt>
                <c:pt idx="17">
                  <c:v>17年以上
18年未満</c:v>
                </c:pt>
                <c:pt idx="18">
                  <c:v>18年以上
19年未満</c:v>
                </c:pt>
                <c:pt idx="19">
                  <c:v>19年以上
20年未満</c:v>
                </c:pt>
              </c:strCache>
            </c:strRef>
          </c:cat>
          <c:val>
            <c:numRef>
              <c:f>図表_児童養護!$E$4:$E$23</c:f>
              <c:numCache>
                <c:formatCode>0____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357-4304-822D-0EEF50084412}"/>
            </c:ext>
          </c:extLst>
        </c:ser>
        <c:ser>
          <c:idx val="2"/>
          <c:order val="4"/>
          <c:tx>
            <c:strRef>
              <c:f>図表_児童養護!$F$3</c:f>
              <c:strCache>
                <c:ptCount val="1"/>
                <c:pt idx="0">
                  <c:v>〈施設変更〉</c:v>
                </c:pt>
              </c:strCache>
            </c:strRef>
          </c:tx>
          <c:spPr>
            <a:pattFill prst="pct20">
              <a:fgClr>
                <a:schemeClr val="bg2">
                  <a:lumMod val="25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図表_児童養護!$A$4:$A$23</c:f>
              <c:strCache>
                <c:ptCount val="20"/>
                <c:pt idx="0">
                  <c:v>1年未満</c:v>
                </c:pt>
                <c:pt idx="1">
                  <c:v>1年以上
2年未満</c:v>
                </c:pt>
                <c:pt idx="2">
                  <c:v>2年以上
3年未満</c:v>
                </c:pt>
                <c:pt idx="3">
                  <c:v>3年以上
4年未満</c:v>
                </c:pt>
                <c:pt idx="4">
                  <c:v>4年以上
5年未満</c:v>
                </c:pt>
                <c:pt idx="5">
                  <c:v>5年以上
6年未満</c:v>
                </c:pt>
                <c:pt idx="6">
                  <c:v>6年以上
7年未満</c:v>
                </c:pt>
                <c:pt idx="7">
                  <c:v>7年以上
8年未満</c:v>
                </c:pt>
                <c:pt idx="8">
                  <c:v>8年以上
9年未満</c:v>
                </c:pt>
                <c:pt idx="9">
                  <c:v>9年以上
10年未満</c:v>
                </c:pt>
                <c:pt idx="10">
                  <c:v>10年以上
11年未満</c:v>
                </c:pt>
                <c:pt idx="11">
                  <c:v>11年以上
12年未満</c:v>
                </c:pt>
                <c:pt idx="12">
                  <c:v>12年以上
13年未満</c:v>
                </c:pt>
                <c:pt idx="13">
                  <c:v>13年以上
14年未満</c:v>
                </c:pt>
                <c:pt idx="14">
                  <c:v>14年以上
15年未満</c:v>
                </c:pt>
                <c:pt idx="15">
                  <c:v>15年以上
16年未満</c:v>
                </c:pt>
                <c:pt idx="16">
                  <c:v>16年以上
17年未満</c:v>
                </c:pt>
                <c:pt idx="17">
                  <c:v>17年以上
18年未満</c:v>
                </c:pt>
                <c:pt idx="18">
                  <c:v>18年以上
19年未満</c:v>
                </c:pt>
                <c:pt idx="19">
                  <c:v>19年以上
20年未満</c:v>
                </c:pt>
              </c:strCache>
            </c:strRef>
          </c:cat>
          <c:val>
            <c:numRef>
              <c:f>図表_児童養護!$F$4:$F$23</c:f>
              <c:numCache>
                <c:formatCode>0____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4-9357-4304-822D-0EEF50084412}"/>
            </c:ext>
          </c:extLst>
        </c:ser>
        <c:ser>
          <c:idx val="5"/>
          <c:order val="5"/>
          <c:tx>
            <c:strRef>
              <c:f>図表_児童養護!$G$3</c:f>
              <c:strCache>
                <c:ptCount val="1"/>
                <c:pt idx="0">
                  <c:v>〈年齢到達〉</c:v>
                </c:pt>
              </c:strCache>
            </c:strRef>
          </c:tx>
          <c:spPr>
            <a:solidFill>
              <a:srgbClr val="FF99CC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図表_児童養護!$A$4:$A$23</c:f>
              <c:strCache>
                <c:ptCount val="20"/>
                <c:pt idx="0">
                  <c:v>1年未満</c:v>
                </c:pt>
                <c:pt idx="1">
                  <c:v>1年以上
2年未満</c:v>
                </c:pt>
                <c:pt idx="2">
                  <c:v>2年以上
3年未満</c:v>
                </c:pt>
                <c:pt idx="3">
                  <c:v>3年以上
4年未満</c:v>
                </c:pt>
                <c:pt idx="4">
                  <c:v>4年以上
5年未満</c:v>
                </c:pt>
                <c:pt idx="5">
                  <c:v>5年以上
6年未満</c:v>
                </c:pt>
                <c:pt idx="6">
                  <c:v>6年以上
7年未満</c:v>
                </c:pt>
                <c:pt idx="7">
                  <c:v>7年以上
8年未満</c:v>
                </c:pt>
                <c:pt idx="8">
                  <c:v>8年以上
9年未満</c:v>
                </c:pt>
                <c:pt idx="9">
                  <c:v>9年以上
10年未満</c:v>
                </c:pt>
                <c:pt idx="10">
                  <c:v>10年以上
11年未満</c:v>
                </c:pt>
                <c:pt idx="11">
                  <c:v>11年以上
12年未満</c:v>
                </c:pt>
                <c:pt idx="12">
                  <c:v>12年以上
13年未満</c:v>
                </c:pt>
                <c:pt idx="13">
                  <c:v>13年以上
14年未満</c:v>
                </c:pt>
                <c:pt idx="14">
                  <c:v>14年以上
15年未満</c:v>
                </c:pt>
                <c:pt idx="15">
                  <c:v>15年以上
16年未満</c:v>
                </c:pt>
                <c:pt idx="16">
                  <c:v>16年以上
17年未満</c:v>
                </c:pt>
                <c:pt idx="17">
                  <c:v>17年以上
18年未満</c:v>
                </c:pt>
                <c:pt idx="18">
                  <c:v>18年以上
19年未満</c:v>
                </c:pt>
                <c:pt idx="19">
                  <c:v>19年以上
20年未満</c:v>
                </c:pt>
              </c:strCache>
            </c:strRef>
          </c:cat>
          <c:val>
            <c:numRef>
              <c:f>図表_児童養護!$G$4:$G$23</c:f>
              <c:numCache>
                <c:formatCode>0____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357-4304-822D-0EEF50084412}"/>
            </c:ext>
          </c:extLst>
        </c:ser>
        <c:ser>
          <c:idx val="6"/>
          <c:order val="6"/>
          <c:tx>
            <c:strRef>
              <c:f>図表_児童養護!$H$3</c:f>
              <c:strCache>
                <c:ptCount val="1"/>
                <c:pt idx="0">
                  <c:v>〈その他〉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図表_児童養護!$A$4:$A$23</c:f>
              <c:strCache>
                <c:ptCount val="20"/>
                <c:pt idx="0">
                  <c:v>1年未満</c:v>
                </c:pt>
                <c:pt idx="1">
                  <c:v>1年以上
2年未満</c:v>
                </c:pt>
                <c:pt idx="2">
                  <c:v>2年以上
3年未満</c:v>
                </c:pt>
                <c:pt idx="3">
                  <c:v>3年以上
4年未満</c:v>
                </c:pt>
                <c:pt idx="4">
                  <c:v>4年以上
5年未満</c:v>
                </c:pt>
                <c:pt idx="5">
                  <c:v>5年以上
6年未満</c:v>
                </c:pt>
                <c:pt idx="6">
                  <c:v>6年以上
7年未満</c:v>
                </c:pt>
                <c:pt idx="7">
                  <c:v>7年以上
8年未満</c:v>
                </c:pt>
                <c:pt idx="8">
                  <c:v>8年以上
9年未満</c:v>
                </c:pt>
                <c:pt idx="9">
                  <c:v>9年以上
10年未満</c:v>
                </c:pt>
                <c:pt idx="10">
                  <c:v>10年以上
11年未満</c:v>
                </c:pt>
                <c:pt idx="11">
                  <c:v>11年以上
12年未満</c:v>
                </c:pt>
                <c:pt idx="12">
                  <c:v>12年以上
13年未満</c:v>
                </c:pt>
                <c:pt idx="13">
                  <c:v>13年以上
14年未満</c:v>
                </c:pt>
                <c:pt idx="14">
                  <c:v>14年以上
15年未満</c:v>
                </c:pt>
                <c:pt idx="15">
                  <c:v>15年以上
16年未満</c:v>
                </c:pt>
                <c:pt idx="16">
                  <c:v>16年以上
17年未満</c:v>
                </c:pt>
                <c:pt idx="17">
                  <c:v>17年以上
18年未満</c:v>
                </c:pt>
                <c:pt idx="18">
                  <c:v>18年以上
19年未満</c:v>
                </c:pt>
                <c:pt idx="19">
                  <c:v>19年以上
20年未満</c:v>
                </c:pt>
              </c:strCache>
            </c:strRef>
          </c:cat>
          <c:val>
            <c:numRef>
              <c:f>図表_児童養護!$H$4:$H$23</c:f>
              <c:numCache>
                <c:formatCode>0____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357-4304-822D-0EEF500844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2113536"/>
        <c:axId val="92123904"/>
        <c:extLst/>
      </c:barChart>
      <c:dateAx>
        <c:axId val="92113536"/>
        <c:scaling>
          <c:orientation val="minMax"/>
        </c:scaling>
        <c:delete val="0"/>
        <c:axPos val="b"/>
        <c:majorGridlines>
          <c:spPr>
            <a:ln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1600" b="0"/>
                </a:pPr>
                <a:r>
                  <a:rPr lang="ja-JP" altLang="en-US" sz="1600" b="0"/>
                  <a:t>在籍</a:t>
                </a:r>
                <a:r>
                  <a:rPr lang="ja-JP" sz="1600" b="0"/>
                  <a:t>期間</a:t>
                </a:r>
              </a:p>
            </c:rich>
          </c:tx>
          <c:layout>
            <c:manualLayout>
              <c:xMode val="edge"/>
              <c:yMode val="edge"/>
              <c:x val="0.43622109437561662"/>
              <c:y val="0.94982102901682419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sz="1000"/>
            </a:pPr>
            <a:endParaRPr lang="ja-JP"/>
          </a:p>
        </c:txPr>
        <c:crossAx val="92123904"/>
        <c:crosses val="autoZero"/>
        <c:auto val="0"/>
        <c:lblOffset val="100"/>
        <c:baseTimeUnit val="days"/>
      </c:dateAx>
      <c:valAx>
        <c:axId val="92123904"/>
        <c:scaling>
          <c:orientation val="minMax"/>
        </c:scaling>
        <c:delete val="0"/>
        <c:axPos val="l"/>
        <c:majorGridlines/>
        <c:title>
          <c:tx>
            <c:rich>
              <a:bodyPr rot="0" vert="eaVert"/>
              <a:lstStyle/>
              <a:p>
                <a:pPr>
                  <a:defRPr sz="1600" b="0"/>
                </a:pPr>
                <a:r>
                  <a:rPr lang="ja-JP" altLang="en-US" sz="1600" b="0"/>
                  <a:t>措置解除者数</a:t>
                </a:r>
                <a:endParaRPr lang="en-US" sz="1600" b="0"/>
              </a:p>
            </c:rich>
          </c:tx>
          <c:layout>
            <c:manualLayout>
              <c:xMode val="edge"/>
              <c:yMode val="edge"/>
              <c:x val="6.1961092989789735E-3"/>
              <c:y val="0.44177208099829895"/>
            </c:manualLayout>
          </c:layout>
          <c:overlay val="0"/>
        </c:title>
        <c:numFmt formatCode="0____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92113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468056126954609"/>
          <c:y val="0.10570991430264404"/>
          <c:w val="0.16866389726360281"/>
          <c:h val="0.3666504921628338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2000"/>
          </a:pPr>
          <a:endParaRPr lang="ja-JP"/>
        </a:p>
      </c:txPr>
    </c:legend>
    <c:plotVisOnly val="1"/>
    <c:dispBlanksAs val="gap"/>
    <c:showDLblsOverMax val="0"/>
  </c:chart>
  <c:txPr>
    <a:bodyPr/>
    <a:lstStyle/>
    <a:p>
      <a:pPr>
        <a:defRPr sz="1000"/>
      </a:pPr>
      <a:endParaRPr lang="ja-JP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ja-JP" altLang="en-US"/>
              <a:t>措置解除区分の割合［児童養護施設］</a:t>
            </a:r>
            <a:r>
              <a:rPr lang="ja-JP"/>
              <a:t>（</a:t>
            </a:r>
            <a:r>
              <a:rPr lang="en-US"/>
              <a:t>N=</a:t>
            </a:r>
            <a:r>
              <a:rPr lang="ja-JP" altLang="en-US"/>
              <a:t>　</a:t>
            </a:r>
            <a:r>
              <a:rPr lang="ja-JP"/>
              <a:t>）</a:t>
            </a:r>
          </a:p>
        </c:rich>
      </c:tx>
      <c:layout>
        <c:manualLayout>
          <c:xMode val="edge"/>
          <c:yMode val="edge"/>
          <c:x val="0.2633475056952625"/>
          <c:y val="5.03624784543977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5753935574153"/>
          <c:y val="0.1438013544733503"/>
          <c:w val="0.56955982195182786"/>
          <c:h val="0.7772601632217783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3A9DE8"/>
              </a:solidFill>
            </c:spPr>
            <c:extLst>
              <c:ext xmlns:c16="http://schemas.microsoft.com/office/drawing/2014/chart" uri="{C3380CC4-5D6E-409C-BE32-E72D297353CC}">
                <c16:uniqueId val="{0000000D-3A33-4E9E-929F-AB278E03183B}"/>
              </c:ext>
            </c:extLst>
          </c:dPt>
          <c:dPt>
            <c:idx val="1"/>
            <c:bubble3D val="0"/>
            <c:spPr>
              <a:solidFill>
                <a:srgbClr val="99CCFF"/>
              </a:solidFill>
            </c:spPr>
            <c:extLst>
              <c:ext xmlns:c16="http://schemas.microsoft.com/office/drawing/2014/chart" uri="{C3380CC4-5D6E-409C-BE32-E72D297353CC}">
                <c16:uniqueId val="{0000000E-3A33-4E9E-929F-AB278E03183B}"/>
              </c:ext>
            </c:extLst>
          </c:dPt>
          <c:dPt>
            <c:idx val="3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F-3A33-4E9E-929F-AB278E03183B}"/>
              </c:ext>
            </c:extLst>
          </c:dPt>
          <c:dPt>
            <c:idx val="4"/>
            <c:bubble3D val="0"/>
            <c:spPr>
              <a:pattFill prst="pct20">
                <a:fgClr>
                  <a:schemeClr val="bg2">
                    <a:lumMod val="25000"/>
                  </a:schemeClr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10-3A33-4E9E-929F-AB278E03183B}"/>
              </c:ext>
            </c:extLst>
          </c:dPt>
          <c:dPt>
            <c:idx val="5"/>
            <c:bubble3D val="0"/>
            <c:spPr>
              <a:solidFill>
                <a:srgbClr val="FF99CC"/>
              </a:solidFill>
            </c:spPr>
            <c:extLst>
              <c:ext xmlns:c16="http://schemas.microsoft.com/office/drawing/2014/chart" uri="{C3380CC4-5D6E-409C-BE32-E72D297353CC}">
                <c16:uniqueId val="{00000011-3A33-4E9E-929F-AB278E03183B}"/>
              </c:ext>
            </c:extLst>
          </c:dPt>
          <c:dLbls>
            <c:dLbl>
              <c:idx val="0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2400" b="1">
                        <a:latin typeface="07やさしさゴシック手書き" panose="02000600000000000000" pitchFamily="50" charset="-128"/>
                        <a:ea typeface="07やさしさゴシック手書き" panose="02000600000000000000" pitchFamily="50" charset="-128"/>
                      </a:defRPr>
                    </a:pPr>
                    <a:fld id="{BC4F4CDF-59E8-43C7-9BAB-9EF1C7668AFC}" type="CATEGORYNAME">
                      <a:rPr lang="en-US" altLang="ja-JP" sz="2400" b="1">
                        <a:latin typeface="07やさしさゴシック手書き" panose="02000600000000000000" pitchFamily="50" charset="-128"/>
                        <a:ea typeface="07やさしさゴシック手書き" panose="02000600000000000000" pitchFamily="50" charset="-128"/>
                      </a:rPr>
                      <a:pPr>
                        <a:defRPr sz="2400" b="1">
                          <a:latin typeface="07やさしさゴシック手書き" panose="02000600000000000000" pitchFamily="50" charset="-128"/>
                          <a:ea typeface="07やさしさゴシック手書き" panose="02000600000000000000" pitchFamily="50" charset="-128"/>
                        </a:defRPr>
                      </a:pPr>
                      <a:t>[分類名]</a:t>
                    </a:fld>
                    <a:endParaRPr lang="en-US" altLang="ja-JP" sz="2400" b="1">
                      <a:latin typeface="07やさしさゴシック手書き" panose="02000600000000000000" pitchFamily="50" charset="-128"/>
                      <a:ea typeface="07やさしさゴシック手書き" panose="02000600000000000000" pitchFamily="50" charset="-128"/>
                    </a:endParaRPr>
                  </a:p>
                  <a:p>
                    <a:pPr>
                      <a:defRPr sz="2400" b="1">
                        <a:latin typeface="07やさしさゴシック手書き" panose="02000600000000000000" pitchFamily="50" charset="-128"/>
                        <a:ea typeface="07やさしさゴシック手書き" panose="02000600000000000000" pitchFamily="50" charset="-128"/>
                      </a:defRPr>
                    </a:pPr>
                    <a:fld id="{27E0D170-5D62-459A-9519-E1DEFA738FBF}" type="VALUE">
                      <a:rPr lang="en-US" altLang="ja-JP" sz="2400" b="1" baseline="0">
                        <a:latin typeface="07やさしさゴシック手書き" panose="02000600000000000000" pitchFamily="50" charset="-128"/>
                        <a:ea typeface="07やさしさゴシック手書き" panose="02000600000000000000" pitchFamily="50" charset="-128"/>
                      </a:rPr>
                      <a:pPr>
                        <a:defRPr sz="2400" b="1">
                          <a:latin typeface="07やさしさゴシック手書き" panose="02000600000000000000" pitchFamily="50" charset="-128"/>
                          <a:ea typeface="07やさしさゴシック手書き" panose="02000600000000000000" pitchFamily="50" charset="-128"/>
                        </a:defRPr>
                      </a:pPr>
                      <a:t>[値]</a:t>
                    </a:fld>
                    <a:endParaRPr lang="ja-JP" alt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3A33-4E9E-929F-AB278E03183B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D2BD9EC6-ED9D-41F1-A43E-DFE002558032}" type="CATEGORYNAME">
                      <a:rPr lang="en-US" altLang="ja-JP"/>
                      <a:pPr/>
                      <a:t>[分類名]</a:t>
                    </a:fld>
                    <a:endParaRPr lang="en-US" altLang="ja-JP"/>
                  </a:p>
                  <a:p>
                    <a:fld id="{480C052F-2D9C-4052-98AC-33B160932654}" type="VALUE">
                      <a:rPr lang="en-US" altLang="ja-JP" baseline="0"/>
                      <a:pPr/>
                      <a:t>[値]</a:t>
                    </a:fld>
                    <a:endParaRPr lang="ja-JP" altLang="en-US"/>
                  </a:p>
                </c:rich>
              </c:tx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E-3A33-4E9E-929F-AB278E03183B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7B141FD1-51E3-47E0-A7C7-409B10B20F85}" type="CATEGORYNAME">
                      <a:rPr lang="en-US" altLang="ja-JP"/>
                      <a:pPr/>
                      <a:t>[分類名]</a:t>
                    </a:fld>
                    <a:endParaRPr lang="en-US" altLang="ja-JP"/>
                  </a:p>
                  <a:p>
                    <a:fld id="{21C265DF-3E2C-4A8D-B541-86C9C18915A3}" type="VALUE">
                      <a:rPr lang="en-US" altLang="ja-JP" baseline="0"/>
                      <a:pPr/>
                      <a:t>[値]</a:t>
                    </a:fld>
                    <a:endParaRPr lang="ja-JP" altLang="en-US"/>
                  </a:p>
                </c:rich>
              </c:tx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3A33-4E9E-929F-AB278E03183B}"/>
                </c:ext>
              </c:extLst>
            </c:dLbl>
            <c:dLbl>
              <c:idx val="4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2000" b="1">
                        <a:latin typeface="07やさしさゴシック手書き" panose="02000600000000000000" pitchFamily="50" charset="-128"/>
                        <a:ea typeface="07やさしさゴシック手書き" panose="02000600000000000000" pitchFamily="50" charset="-128"/>
                      </a:defRPr>
                    </a:pPr>
                    <a:fld id="{54C1B877-ED16-4872-915B-0CA0D89C1DB5}" type="CATEGORYNAME">
                      <a:rPr lang="en-US" altLang="ja-JP" sz="2000" b="1">
                        <a:latin typeface="07やさしさゴシック手書き" panose="02000600000000000000" pitchFamily="50" charset="-128"/>
                        <a:ea typeface="07やさしさゴシック手書き" panose="02000600000000000000" pitchFamily="50" charset="-128"/>
                      </a:rPr>
                      <a:pPr>
                        <a:defRPr sz="2000" b="1">
                          <a:latin typeface="07やさしさゴシック手書き" panose="02000600000000000000" pitchFamily="50" charset="-128"/>
                          <a:ea typeface="07やさしさゴシック手書き" panose="02000600000000000000" pitchFamily="50" charset="-128"/>
                        </a:defRPr>
                      </a:pPr>
                      <a:t>[分類名]</a:t>
                    </a:fld>
                    <a:endParaRPr lang="en-US" altLang="ja-JP" sz="2000" b="1">
                      <a:latin typeface="07やさしさゴシック手書き" panose="02000600000000000000" pitchFamily="50" charset="-128"/>
                      <a:ea typeface="07やさしさゴシック手書き" panose="02000600000000000000" pitchFamily="50" charset="-128"/>
                    </a:endParaRPr>
                  </a:p>
                  <a:p>
                    <a:pPr>
                      <a:defRPr sz="2000" b="1">
                        <a:latin typeface="07やさしさゴシック手書き" panose="02000600000000000000" pitchFamily="50" charset="-128"/>
                        <a:ea typeface="07やさしさゴシック手書き" panose="02000600000000000000" pitchFamily="50" charset="-128"/>
                      </a:defRPr>
                    </a:pPr>
                    <a:fld id="{AD61B5B4-D483-471D-9C72-AF67B11BF2C3}" type="VALUE">
                      <a:rPr lang="en-US" altLang="ja-JP" sz="2000" b="1" baseline="0">
                        <a:latin typeface="07やさしさゴシック手書き" panose="02000600000000000000" pitchFamily="50" charset="-128"/>
                        <a:ea typeface="07やさしさゴシック手書き" panose="02000600000000000000" pitchFamily="50" charset="-128"/>
                      </a:rPr>
                      <a:pPr>
                        <a:defRPr sz="2000" b="1">
                          <a:latin typeface="07やさしさゴシック手書き" panose="02000600000000000000" pitchFamily="50" charset="-128"/>
                          <a:ea typeface="07やさしさゴシック手書き" panose="02000600000000000000" pitchFamily="50" charset="-128"/>
                        </a:defRPr>
                      </a:pPr>
                      <a:t>[値]</a:t>
                    </a:fld>
                    <a:endParaRPr lang="ja-JP" alt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0-3A33-4E9E-929F-AB278E03183B}"/>
                </c:ext>
              </c:extLst>
            </c:dLbl>
            <c:dLbl>
              <c:idx val="5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2400" b="1">
                        <a:latin typeface="07やさしさゴシック手書き" panose="02000600000000000000" pitchFamily="50" charset="-128"/>
                        <a:ea typeface="07やさしさゴシック手書き" panose="02000600000000000000" pitchFamily="50" charset="-128"/>
                      </a:defRPr>
                    </a:pPr>
                    <a:fld id="{2333CC09-5CEB-41F4-8765-0BB209DDD321}" type="CATEGORYNAME">
                      <a:rPr lang="en-US" altLang="ja-JP" sz="2400" b="1">
                        <a:latin typeface="07やさしさゴシック手書き" panose="02000600000000000000" pitchFamily="50" charset="-128"/>
                        <a:ea typeface="07やさしさゴシック手書き" panose="02000600000000000000" pitchFamily="50" charset="-128"/>
                      </a:rPr>
                      <a:pPr>
                        <a:defRPr sz="2400" b="1">
                          <a:latin typeface="07やさしさゴシック手書き" panose="02000600000000000000" pitchFamily="50" charset="-128"/>
                          <a:ea typeface="07やさしさゴシック手書き" panose="02000600000000000000" pitchFamily="50" charset="-128"/>
                        </a:defRPr>
                      </a:pPr>
                      <a:t>[分類名]</a:t>
                    </a:fld>
                    <a:endParaRPr lang="en-US" altLang="ja-JP" sz="2400" b="1">
                      <a:latin typeface="07やさしさゴシック手書き" panose="02000600000000000000" pitchFamily="50" charset="-128"/>
                      <a:ea typeface="07やさしさゴシック手書き" panose="02000600000000000000" pitchFamily="50" charset="-128"/>
                    </a:endParaRPr>
                  </a:p>
                  <a:p>
                    <a:pPr>
                      <a:defRPr sz="2400" b="1">
                        <a:latin typeface="07やさしさゴシック手書き" panose="02000600000000000000" pitchFamily="50" charset="-128"/>
                        <a:ea typeface="07やさしさゴシック手書き" panose="02000600000000000000" pitchFamily="50" charset="-128"/>
                      </a:defRPr>
                    </a:pPr>
                    <a:fld id="{F6F8E188-1AF8-4243-BA04-D6790834BB1E}" type="VALUE">
                      <a:rPr lang="en-US" altLang="ja-JP" sz="2400" b="1" baseline="0">
                        <a:latin typeface="07やさしさゴシック手書き" panose="02000600000000000000" pitchFamily="50" charset="-128"/>
                        <a:ea typeface="07やさしさゴシック手書き" panose="02000600000000000000" pitchFamily="50" charset="-128"/>
                      </a:rPr>
                      <a:pPr>
                        <a:defRPr sz="2400" b="1">
                          <a:latin typeface="07やさしさゴシック手書き" panose="02000600000000000000" pitchFamily="50" charset="-128"/>
                          <a:ea typeface="07やさしさゴシック手書き" panose="02000600000000000000" pitchFamily="50" charset="-128"/>
                        </a:defRPr>
                      </a:pPr>
                      <a:t>[値]</a:t>
                    </a:fld>
                    <a:endParaRPr lang="ja-JP" alt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1-3A33-4E9E-929F-AB278E03183B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0750F847-C79C-4380-A00D-2F6FE233DCE1}" type="CATEGORYNAME">
                      <a:rPr lang="en-US" altLang="ja-JP"/>
                      <a:pPr/>
                      <a:t>[分類名]</a:t>
                    </a:fld>
                    <a:endParaRPr lang="ja-JP" altLang="en-US"/>
                  </a:p>
                  <a:p>
                    <a:fld id="{B815BFDE-3905-48B1-9119-2F6FA151249F}" type="VALUE">
                      <a:rPr lang="en-US" altLang="ja-JP" baseline="0"/>
                      <a:pPr/>
                      <a:t>[値]</a:t>
                    </a:fld>
                    <a:endParaRPr lang="ja-JP" altLang="en-US"/>
                  </a:p>
                </c:rich>
              </c:tx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2-3A33-4E9E-929F-AB278E0318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latin typeface="07やさしさゴシック手書き" panose="02000600000000000000" pitchFamily="50" charset="-128"/>
                    <a:ea typeface="07やさしさゴシック手書き" panose="02000600000000000000" pitchFamily="50" charset="-128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図表_児童養護!$B$3:$H$3</c:f>
              <c:strCache>
                <c:ptCount val="7"/>
                <c:pt idx="0">
                  <c:v>〈家庭復帰〉</c:v>
                </c:pt>
                <c:pt idx="1">
                  <c:v>〈親族移行〉</c:v>
                </c:pt>
                <c:pt idx="2">
                  <c:v>〈縁組移行〉</c:v>
                </c:pt>
                <c:pt idx="3">
                  <c:v>〈里親移行〉</c:v>
                </c:pt>
                <c:pt idx="4">
                  <c:v>〈施設変更〉</c:v>
                </c:pt>
                <c:pt idx="5">
                  <c:v>〈年齢到達〉</c:v>
                </c:pt>
                <c:pt idx="6">
                  <c:v>〈その他〉</c:v>
                </c:pt>
              </c:strCache>
            </c:strRef>
          </c:cat>
          <c:val>
            <c:numRef>
              <c:f>図表_児童養護!$B$25:$H$25</c:f>
              <c:numCache>
                <c:formatCode>0.0%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A33-4E9E-929F-AB278E03183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txPr>
    <a:bodyPr/>
    <a:lstStyle/>
    <a:p>
      <a:pPr>
        <a:defRPr sz="1600"/>
      </a:pPr>
      <a:endParaRPr lang="ja-JP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2000" b="0"/>
            </a:pPr>
            <a:r>
              <a:rPr lang="ja-JP" altLang="en-US" sz="2000" b="0"/>
              <a:t>在籍期間と措置解除区分［養育里親］</a:t>
            </a:r>
            <a:endParaRPr lang="ja-JP" sz="2000" b="0"/>
          </a:p>
        </c:rich>
      </c:tx>
      <c:layout>
        <c:manualLayout>
          <c:xMode val="edge"/>
          <c:yMode val="edge"/>
          <c:x val="0.32431685726609794"/>
          <c:y val="1.93325216601762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7557031520166922E-2"/>
          <c:y val="8.8494385599778319E-2"/>
          <c:w val="0.8787917518540258"/>
          <c:h val="0.801749558542172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図表_養育里親!$B$3</c:f>
              <c:strCache>
                <c:ptCount val="1"/>
                <c:pt idx="0">
                  <c:v>〈家庭復帰〉</c:v>
                </c:pt>
              </c:strCache>
            </c:strRef>
          </c:tx>
          <c:spPr>
            <a:solidFill>
              <a:srgbClr val="3A9DE8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図表_養育里親!$A$4:$A$23</c:f>
              <c:strCache>
                <c:ptCount val="20"/>
                <c:pt idx="0">
                  <c:v>1年未満</c:v>
                </c:pt>
                <c:pt idx="1">
                  <c:v>1年以上
2年未満</c:v>
                </c:pt>
                <c:pt idx="2">
                  <c:v>2年以上
3年未満</c:v>
                </c:pt>
                <c:pt idx="3">
                  <c:v>3年以上
4年未満</c:v>
                </c:pt>
                <c:pt idx="4">
                  <c:v>4年以上
5年未満</c:v>
                </c:pt>
                <c:pt idx="5">
                  <c:v>5年以上
6年未満</c:v>
                </c:pt>
                <c:pt idx="6">
                  <c:v>6年以上
7年未満</c:v>
                </c:pt>
                <c:pt idx="7">
                  <c:v>7年以上
8年未満</c:v>
                </c:pt>
                <c:pt idx="8">
                  <c:v>8年以上
9年未満</c:v>
                </c:pt>
                <c:pt idx="9">
                  <c:v>9年以上
10年未満</c:v>
                </c:pt>
                <c:pt idx="10">
                  <c:v>10年以上
11年未満</c:v>
                </c:pt>
                <c:pt idx="11">
                  <c:v>11年以上
12年未満</c:v>
                </c:pt>
                <c:pt idx="12">
                  <c:v>12年以上
13年未満</c:v>
                </c:pt>
                <c:pt idx="13">
                  <c:v>13年以上
14年未満</c:v>
                </c:pt>
                <c:pt idx="14">
                  <c:v>14年以上
15年未満</c:v>
                </c:pt>
                <c:pt idx="15">
                  <c:v>15年以上
16年未満</c:v>
                </c:pt>
                <c:pt idx="16">
                  <c:v>16年以上
17年未満</c:v>
                </c:pt>
                <c:pt idx="17">
                  <c:v>17年以上
18年未満</c:v>
                </c:pt>
                <c:pt idx="18">
                  <c:v>18年以上
19年未満</c:v>
                </c:pt>
                <c:pt idx="19">
                  <c:v>19年以上
20年未満</c:v>
                </c:pt>
              </c:strCache>
            </c:strRef>
          </c:cat>
          <c:val>
            <c:numRef>
              <c:f>図表_養育里親!$B$4:$B$23</c:f>
              <c:numCache>
                <c:formatCode>0____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34-4BBF-B405-193FB5FD3652}"/>
            </c:ext>
          </c:extLst>
        </c:ser>
        <c:ser>
          <c:idx val="1"/>
          <c:order val="1"/>
          <c:tx>
            <c:strRef>
              <c:f>図表_養育里親!$C$3</c:f>
              <c:strCache>
                <c:ptCount val="1"/>
                <c:pt idx="0">
                  <c:v>〈親族移行〉</c:v>
                </c:pt>
              </c:strCache>
            </c:strRef>
          </c:tx>
          <c:spPr>
            <a:solidFill>
              <a:srgbClr val="99CCFF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図表_養育里親!$A$4:$A$23</c:f>
              <c:strCache>
                <c:ptCount val="20"/>
                <c:pt idx="0">
                  <c:v>1年未満</c:v>
                </c:pt>
                <c:pt idx="1">
                  <c:v>1年以上
2年未満</c:v>
                </c:pt>
                <c:pt idx="2">
                  <c:v>2年以上
3年未満</c:v>
                </c:pt>
                <c:pt idx="3">
                  <c:v>3年以上
4年未満</c:v>
                </c:pt>
                <c:pt idx="4">
                  <c:v>4年以上
5年未満</c:v>
                </c:pt>
                <c:pt idx="5">
                  <c:v>5年以上
6年未満</c:v>
                </c:pt>
                <c:pt idx="6">
                  <c:v>6年以上
7年未満</c:v>
                </c:pt>
                <c:pt idx="7">
                  <c:v>7年以上
8年未満</c:v>
                </c:pt>
                <c:pt idx="8">
                  <c:v>8年以上
9年未満</c:v>
                </c:pt>
                <c:pt idx="9">
                  <c:v>9年以上
10年未満</c:v>
                </c:pt>
                <c:pt idx="10">
                  <c:v>10年以上
11年未満</c:v>
                </c:pt>
                <c:pt idx="11">
                  <c:v>11年以上
12年未満</c:v>
                </c:pt>
                <c:pt idx="12">
                  <c:v>12年以上
13年未満</c:v>
                </c:pt>
                <c:pt idx="13">
                  <c:v>13年以上
14年未満</c:v>
                </c:pt>
                <c:pt idx="14">
                  <c:v>14年以上
15年未満</c:v>
                </c:pt>
                <c:pt idx="15">
                  <c:v>15年以上
16年未満</c:v>
                </c:pt>
                <c:pt idx="16">
                  <c:v>16年以上
17年未満</c:v>
                </c:pt>
                <c:pt idx="17">
                  <c:v>17年以上
18年未満</c:v>
                </c:pt>
                <c:pt idx="18">
                  <c:v>18年以上
19年未満</c:v>
                </c:pt>
                <c:pt idx="19">
                  <c:v>19年以上
20年未満</c:v>
                </c:pt>
              </c:strCache>
            </c:strRef>
          </c:cat>
          <c:val>
            <c:numRef>
              <c:f>図表_養育里親!$C$4:$C$23</c:f>
              <c:numCache>
                <c:formatCode>0____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34-4BBF-B405-193FB5FD3652}"/>
            </c:ext>
          </c:extLst>
        </c:ser>
        <c:ser>
          <c:idx val="4"/>
          <c:order val="2"/>
          <c:tx>
            <c:strRef>
              <c:f>図表_養育里親!$D$3</c:f>
              <c:strCache>
                <c:ptCount val="1"/>
                <c:pt idx="0">
                  <c:v>〈縁組移行〉</c:v>
                </c:pt>
              </c:strCache>
            </c:strRef>
          </c:tx>
          <c:invertIfNegative val="0"/>
          <c:cat>
            <c:strRef>
              <c:f>図表_養育里親!$A$4:$A$23</c:f>
              <c:strCache>
                <c:ptCount val="20"/>
                <c:pt idx="0">
                  <c:v>1年未満</c:v>
                </c:pt>
                <c:pt idx="1">
                  <c:v>1年以上
2年未満</c:v>
                </c:pt>
                <c:pt idx="2">
                  <c:v>2年以上
3年未満</c:v>
                </c:pt>
                <c:pt idx="3">
                  <c:v>3年以上
4年未満</c:v>
                </c:pt>
                <c:pt idx="4">
                  <c:v>4年以上
5年未満</c:v>
                </c:pt>
                <c:pt idx="5">
                  <c:v>5年以上
6年未満</c:v>
                </c:pt>
                <c:pt idx="6">
                  <c:v>6年以上
7年未満</c:v>
                </c:pt>
                <c:pt idx="7">
                  <c:v>7年以上
8年未満</c:v>
                </c:pt>
                <c:pt idx="8">
                  <c:v>8年以上
9年未満</c:v>
                </c:pt>
                <c:pt idx="9">
                  <c:v>9年以上
10年未満</c:v>
                </c:pt>
                <c:pt idx="10">
                  <c:v>10年以上
11年未満</c:v>
                </c:pt>
                <c:pt idx="11">
                  <c:v>11年以上
12年未満</c:v>
                </c:pt>
                <c:pt idx="12">
                  <c:v>12年以上
13年未満</c:v>
                </c:pt>
                <c:pt idx="13">
                  <c:v>13年以上
14年未満</c:v>
                </c:pt>
                <c:pt idx="14">
                  <c:v>14年以上
15年未満</c:v>
                </c:pt>
                <c:pt idx="15">
                  <c:v>15年以上
16年未満</c:v>
                </c:pt>
                <c:pt idx="16">
                  <c:v>16年以上
17年未満</c:v>
                </c:pt>
                <c:pt idx="17">
                  <c:v>17年以上
18年未満</c:v>
                </c:pt>
                <c:pt idx="18">
                  <c:v>18年以上
19年未満</c:v>
                </c:pt>
                <c:pt idx="19">
                  <c:v>19年以上
20年未満</c:v>
                </c:pt>
              </c:strCache>
            </c:strRef>
          </c:cat>
          <c:val>
            <c:numRef>
              <c:f>図表_養育里親!$D$4:$D$23</c:f>
              <c:numCache>
                <c:formatCode>0____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34-4BBF-B405-193FB5FD3652}"/>
            </c:ext>
          </c:extLst>
        </c:ser>
        <c:ser>
          <c:idx val="3"/>
          <c:order val="3"/>
          <c:tx>
            <c:strRef>
              <c:f>図表_養育里親!$E$3</c:f>
              <c:strCache>
                <c:ptCount val="1"/>
                <c:pt idx="0">
                  <c:v>〈里親変更〉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図表_養育里親!$A$4:$A$23</c:f>
              <c:strCache>
                <c:ptCount val="20"/>
                <c:pt idx="0">
                  <c:v>1年未満</c:v>
                </c:pt>
                <c:pt idx="1">
                  <c:v>1年以上
2年未満</c:v>
                </c:pt>
                <c:pt idx="2">
                  <c:v>2年以上
3年未満</c:v>
                </c:pt>
                <c:pt idx="3">
                  <c:v>3年以上
4年未満</c:v>
                </c:pt>
                <c:pt idx="4">
                  <c:v>4年以上
5年未満</c:v>
                </c:pt>
                <c:pt idx="5">
                  <c:v>5年以上
6年未満</c:v>
                </c:pt>
                <c:pt idx="6">
                  <c:v>6年以上
7年未満</c:v>
                </c:pt>
                <c:pt idx="7">
                  <c:v>7年以上
8年未満</c:v>
                </c:pt>
                <c:pt idx="8">
                  <c:v>8年以上
9年未満</c:v>
                </c:pt>
                <c:pt idx="9">
                  <c:v>9年以上
10年未満</c:v>
                </c:pt>
                <c:pt idx="10">
                  <c:v>10年以上
11年未満</c:v>
                </c:pt>
                <c:pt idx="11">
                  <c:v>11年以上
12年未満</c:v>
                </c:pt>
                <c:pt idx="12">
                  <c:v>12年以上
13年未満</c:v>
                </c:pt>
                <c:pt idx="13">
                  <c:v>13年以上
14年未満</c:v>
                </c:pt>
                <c:pt idx="14">
                  <c:v>14年以上
15年未満</c:v>
                </c:pt>
                <c:pt idx="15">
                  <c:v>15年以上
16年未満</c:v>
                </c:pt>
                <c:pt idx="16">
                  <c:v>16年以上
17年未満</c:v>
                </c:pt>
                <c:pt idx="17">
                  <c:v>17年以上
18年未満</c:v>
                </c:pt>
                <c:pt idx="18">
                  <c:v>18年以上
19年未満</c:v>
                </c:pt>
                <c:pt idx="19">
                  <c:v>19年以上
20年未満</c:v>
                </c:pt>
              </c:strCache>
            </c:strRef>
          </c:cat>
          <c:val>
            <c:numRef>
              <c:f>図表_養育里親!$E$4:$E$23</c:f>
              <c:numCache>
                <c:formatCode>0____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D34-4BBF-B405-193FB5FD3652}"/>
            </c:ext>
          </c:extLst>
        </c:ser>
        <c:ser>
          <c:idx val="2"/>
          <c:order val="4"/>
          <c:tx>
            <c:strRef>
              <c:f>図表_養育里親!$F$3</c:f>
              <c:strCache>
                <c:ptCount val="1"/>
                <c:pt idx="0">
                  <c:v>〈施設移行〉</c:v>
                </c:pt>
              </c:strCache>
            </c:strRef>
          </c:tx>
          <c:spPr>
            <a:pattFill prst="pct20">
              <a:fgClr>
                <a:schemeClr val="bg2">
                  <a:lumMod val="25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図表_養育里親!$A$4:$A$23</c:f>
              <c:strCache>
                <c:ptCount val="20"/>
                <c:pt idx="0">
                  <c:v>1年未満</c:v>
                </c:pt>
                <c:pt idx="1">
                  <c:v>1年以上
2年未満</c:v>
                </c:pt>
                <c:pt idx="2">
                  <c:v>2年以上
3年未満</c:v>
                </c:pt>
                <c:pt idx="3">
                  <c:v>3年以上
4年未満</c:v>
                </c:pt>
                <c:pt idx="4">
                  <c:v>4年以上
5年未満</c:v>
                </c:pt>
                <c:pt idx="5">
                  <c:v>5年以上
6年未満</c:v>
                </c:pt>
                <c:pt idx="6">
                  <c:v>6年以上
7年未満</c:v>
                </c:pt>
                <c:pt idx="7">
                  <c:v>7年以上
8年未満</c:v>
                </c:pt>
                <c:pt idx="8">
                  <c:v>8年以上
9年未満</c:v>
                </c:pt>
                <c:pt idx="9">
                  <c:v>9年以上
10年未満</c:v>
                </c:pt>
                <c:pt idx="10">
                  <c:v>10年以上
11年未満</c:v>
                </c:pt>
                <c:pt idx="11">
                  <c:v>11年以上
12年未満</c:v>
                </c:pt>
                <c:pt idx="12">
                  <c:v>12年以上
13年未満</c:v>
                </c:pt>
                <c:pt idx="13">
                  <c:v>13年以上
14年未満</c:v>
                </c:pt>
                <c:pt idx="14">
                  <c:v>14年以上
15年未満</c:v>
                </c:pt>
                <c:pt idx="15">
                  <c:v>15年以上
16年未満</c:v>
                </c:pt>
                <c:pt idx="16">
                  <c:v>16年以上
17年未満</c:v>
                </c:pt>
                <c:pt idx="17">
                  <c:v>17年以上
18年未満</c:v>
                </c:pt>
                <c:pt idx="18">
                  <c:v>18年以上
19年未満</c:v>
                </c:pt>
                <c:pt idx="19">
                  <c:v>19年以上
20年未満</c:v>
                </c:pt>
              </c:strCache>
            </c:strRef>
          </c:cat>
          <c:val>
            <c:numRef>
              <c:f>図表_養育里親!$F$4:$F$23</c:f>
              <c:numCache>
                <c:formatCode>0____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4-8D34-4BBF-B405-193FB5FD3652}"/>
            </c:ext>
          </c:extLst>
        </c:ser>
        <c:ser>
          <c:idx val="5"/>
          <c:order val="5"/>
          <c:tx>
            <c:strRef>
              <c:f>図表_養育里親!$G$3</c:f>
              <c:strCache>
                <c:ptCount val="1"/>
                <c:pt idx="0">
                  <c:v>〈年齢到達〉</c:v>
                </c:pt>
              </c:strCache>
            </c:strRef>
          </c:tx>
          <c:spPr>
            <a:solidFill>
              <a:srgbClr val="FF99CC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図表_養育里親!$A$4:$A$23</c:f>
              <c:strCache>
                <c:ptCount val="20"/>
                <c:pt idx="0">
                  <c:v>1年未満</c:v>
                </c:pt>
                <c:pt idx="1">
                  <c:v>1年以上
2年未満</c:v>
                </c:pt>
                <c:pt idx="2">
                  <c:v>2年以上
3年未満</c:v>
                </c:pt>
                <c:pt idx="3">
                  <c:v>3年以上
4年未満</c:v>
                </c:pt>
                <c:pt idx="4">
                  <c:v>4年以上
5年未満</c:v>
                </c:pt>
                <c:pt idx="5">
                  <c:v>5年以上
6年未満</c:v>
                </c:pt>
                <c:pt idx="6">
                  <c:v>6年以上
7年未満</c:v>
                </c:pt>
                <c:pt idx="7">
                  <c:v>7年以上
8年未満</c:v>
                </c:pt>
                <c:pt idx="8">
                  <c:v>8年以上
9年未満</c:v>
                </c:pt>
                <c:pt idx="9">
                  <c:v>9年以上
10年未満</c:v>
                </c:pt>
                <c:pt idx="10">
                  <c:v>10年以上
11年未満</c:v>
                </c:pt>
                <c:pt idx="11">
                  <c:v>11年以上
12年未満</c:v>
                </c:pt>
                <c:pt idx="12">
                  <c:v>12年以上
13年未満</c:v>
                </c:pt>
                <c:pt idx="13">
                  <c:v>13年以上
14年未満</c:v>
                </c:pt>
                <c:pt idx="14">
                  <c:v>14年以上
15年未満</c:v>
                </c:pt>
                <c:pt idx="15">
                  <c:v>15年以上
16年未満</c:v>
                </c:pt>
                <c:pt idx="16">
                  <c:v>16年以上
17年未満</c:v>
                </c:pt>
                <c:pt idx="17">
                  <c:v>17年以上
18年未満</c:v>
                </c:pt>
                <c:pt idx="18">
                  <c:v>18年以上
19年未満</c:v>
                </c:pt>
                <c:pt idx="19">
                  <c:v>19年以上
20年未満</c:v>
                </c:pt>
              </c:strCache>
            </c:strRef>
          </c:cat>
          <c:val>
            <c:numRef>
              <c:f>図表_養育里親!$G$4:$G$23</c:f>
              <c:numCache>
                <c:formatCode>0____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D34-4BBF-B405-193FB5FD3652}"/>
            </c:ext>
          </c:extLst>
        </c:ser>
        <c:ser>
          <c:idx val="6"/>
          <c:order val="6"/>
          <c:tx>
            <c:strRef>
              <c:f>図表_養育里親!$H$3</c:f>
              <c:strCache>
                <c:ptCount val="1"/>
                <c:pt idx="0">
                  <c:v>〈その他〉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図表_養育里親!$A$4:$A$23</c:f>
              <c:strCache>
                <c:ptCount val="20"/>
                <c:pt idx="0">
                  <c:v>1年未満</c:v>
                </c:pt>
                <c:pt idx="1">
                  <c:v>1年以上
2年未満</c:v>
                </c:pt>
                <c:pt idx="2">
                  <c:v>2年以上
3年未満</c:v>
                </c:pt>
                <c:pt idx="3">
                  <c:v>3年以上
4年未満</c:v>
                </c:pt>
                <c:pt idx="4">
                  <c:v>4年以上
5年未満</c:v>
                </c:pt>
                <c:pt idx="5">
                  <c:v>5年以上
6年未満</c:v>
                </c:pt>
                <c:pt idx="6">
                  <c:v>6年以上
7年未満</c:v>
                </c:pt>
                <c:pt idx="7">
                  <c:v>7年以上
8年未満</c:v>
                </c:pt>
                <c:pt idx="8">
                  <c:v>8年以上
9年未満</c:v>
                </c:pt>
                <c:pt idx="9">
                  <c:v>9年以上
10年未満</c:v>
                </c:pt>
                <c:pt idx="10">
                  <c:v>10年以上
11年未満</c:v>
                </c:pt>
                <c:pt idx="11">
                  <c:v>11年以上
12年未満</c:v>
                </c:pt>
                <c:pt idx="12">
                  <c:v>12年以上
13年未満</c:v>
                </c:pt>
                <c:pt idx="13">
                  <c:v>13年以上
14年未満</c:v>
                </c:pt>
                <c:pt idx="14">
                  <c:v>14年以上
15年未満</c:v>
                </c:pt>
                <c:pt idx="15">
                  <c:v>15年以上
16年未満</c:v>
                </c:pt>
                <c:pt idx="16">
                  <c:v>16年以上
17年未満</c:v>
                </c:pt>
                <c:pt idx="17">
                  <c:v>17年以上
18年未満</c:v>
                </c:pt>
                <c:pt idx="18">
                  <c:v>18年以上
19年未満</c:v>
                </c:pt>
                <c:pt idx="19">
                  <c:v>19年以上
20年未満</c:v>
                </c:pt>
              </c:strCache>
            </c:strRef>
          </c:cat>
          <c:val>
            <c:numRef>
              <c:f>図表_養育里親!$H$4:$H$23</c:f>
              <c:numCache>
                <c:formatCode>0____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D34-4BBF-B405-193FB5FD36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2113536"/>
        <c:axId val="92123904"/>
        <c:extLst/>
      </c:barChart>
      <c:dateAx>
        <c:axId val="92113536"/>
        <c:scaling>
          <c:orientation val="minMax"/>
        </c:scaling>
        <c:delete val="0"/>
        <c:axPos val="b"/>
        <c:majorGridlines>
          <c:spPr>
            <a:ln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1600" b="0"/>
                </a:pPr>
                <a:r>
                  <a:rPr lang="ja-JP" altLang="en-US" sz="1600" b="0"/>
                  <a:t>在籍</a:t>
                </a:r>
                <a:r>
                  <a:rPr lang="ja-JP" sz="1600" b="0"/>
                  <a:t>期間</a:t>
                </a:r>
              </a:p>
            </c:rich>
          </c:tx>
          <c:layout>
            <c:manualLayout>
              <c:xMode val="edge"/>
              <c:yMode val="edge"/>
              <c:x val="0.43622109437561662"/>
              <c:y val="0.94982102901682419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sz="1000"/>
            </a:pPr>
            <a:endParaRPr lang="ja-JP"/>
          </a:p>
        </c:txPr>
        <c:crossAx val="92123904"/>
        <c:crosses val="autoZero"/>
        <c:auto val="0"/>
        <c:lblOffset val="100"/>
        <c:baseTimeUnit val="days"/>
      </c:dateAx>
      <c:valAx>
        <c:axId val="92123904"/>
        <c:scaling>
          <c:orientation val="minMax"/>
        </c:scaling>
        <c:delete val="0"/>
        <c:axPos val="l"/>
        <c:majorGridlines/>
        <c:title>
          <c:tx>
            <c:rich>
              <a:bodyPr rot="0" vert="eaVert"/>
              <a:lstStyle/>
              <a:p>
                <a:pPr>
                  <a:defRPr sz="1600" b="0"/>
                </a:pPr>
                <a:r>
                  <a:rPr lang="ja-JP" altLang="en-US" sz="1600" b="0"/>
                  <a:t>措置解除者数</a:t>
                </a:r>
                <a:endParaRPr lang="en-US" sz="1600" b="0"/>
              </a:p>
            </c:rich>
          </c:tx>
          <c:layout>
            <c:manualLayout>
              <c:xMode val="edge"/>
              <c:yMode val="edge"/>
              <c:x val="6.1961092989789735E-3"/>
              <c:y val="0.44177208099829895"/>
            </c:manualLayout>
          </c:layout>
          <c:overlay val="0"/>
        </c:title>
        <c:numFmt formatCode="0____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92113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468056126954609"/>
          <c:y val="0.10570991430264404"/>
          <c:w val="0.16866389726360281"/>
          <c:h val="0.3666504921628338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2000"/>
          </a:pPr>
          <a:endParaRPr lang="ja-JP"/>
        </a:p>
      </c:txPr>
    </c:legend>
    <c:plotVisOnly val="1"/>
    <c:dispBlanksAs val="gap"/>
    <c:showDLblsOverMax val="0"/>
  </c:chart>
  <c:txPr>
    <a:bodyPr/>
    <a:lstStyle/>
    <a:p>
      <a:pPr>
        <a:defRPr sz="1000"/>
      </a:pPr>
      <a:endParaRPr lang="ja-JP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ja-JP" altLang="en-US"/>
              <a:t>措置解除区分の割合［養育里親］</a:t>
            </a:r>
            <a:r>
              <a:rPr lang="ja-JP"/>
              <a:t>（</a:t>
            </a:r>
            <a:r>
              <a:rPr lang="en-US"/>
              <a:t>N=</a:t>
            </a:r>
            <a:r>
              <a:rPr lang="ja-JP" altLang="en-US"/>
              <a:t>　</a:t>
            </a:r>
            <a:r>
              <a:rPr lang="ja-JP"/>
              <a:t>）</a:t>
            </a:r>
          </a:p>
        </c:rich>
      </c:tx>
      <c:layout>
        <c:manualLayout>
          <c:xMode val="edge"/>
          <c:yMode val="edge"/>
          <c:x val="0.29865381313317146"/>
          <c:y val="5.328004666278499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329702946010253"/>
          <c:y val="0.15473404314584638"/>
          <c:w val="0.56955982195182786"/>
          <c:h val="0.7772601632217783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3A9DE8"/>
              </a:solidFill>
            </c:spPr>
            <c:extLst>
              <c:ext xmlns:c16="http://schemas.microsoft.com/office/drawing/2014/chart" uri="{C3380CC4-5D6E-409C-BE32-E72D297353CC}">
                <c16:uniqueId val="{00000001-9AF0-491F-82AF-BDE53E231CB4}"/>
              </c:ext>
            </c:extLst>
          </c:dPt>
          <c:dPt>
            <c:idx val="1"/>
            <c:bubble3D val="0"/>
            <c:spPr>
              <a:solidFill>
                <a:srgbClr val="99CCFF"/>
              </a:solidFill>
            </c:spPr>
            <c:extLst>
              <c:ext xmlns:c16="http://schemas.microsoft.com/office/drawing/2014/chart" uri="{C3380CC4-5D6E-409C-BE32-E72D297353CC}">
                <c16:uniqueId val="{00000003-9AF0-491F-82AF-BDE53E231CB4}"/>
              </c:ext>
            </c:extLst>
          </c:dPt>
          <c:dPt>
            <c:idx val="3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5-9AF0-491F-82AF-BDE53E231CB4}"/>
              </c:ext>
            </c:extLst>
          </c:dPt>
          <c:dPt>
            <c:idx val="4"/>
            <c:bubble3D val="0"/>
            <c:spPr>
              <a:pattFill prst="pct20">
                <a:fgClr>
                  <a:schemeClr val="bg2">
                    <a:lumMod val="25000"/>
                  </a:schemeClr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7-9AF0-491F-82AF-BDE53E231CB4}"/>
              </c:ext>
            </c:extLst>
          </c:dPt>
          <c:dPt>
            <c:idx val="5"/>
            <c:bubble3D val="0"/>
            <c:spPr>
              <a:solidFill>
                <a:srgbClr val="FF99CC"/>
              </a:solidFill>
            </c:spPr>
            <c:extLst>
              <c:ext xmlns:c16="http://schemas.microsoft.com/office/drawing/2014/chart" uri="{C3380CC4-5D6E-409C-BE32-E72D297353CC}">
                <c16:uniqueId val="{00000009-9AF0-491F-82AF-BDE53E231CB4}"/>
              </c:ext>
            </c:extLst>
          </c:dPt>
          <c:dLbls>
            <c:dLbl>
              <c:idx val="0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2400" b="1">
                        <a:latin typeface="07やさしさゴシック手書き" panose="02000600000000000000" pitchFamily="50" charset="-128"/>
                        <a:ea typeface="07やさしさゴシック手書き" panose="02000600000000000000" pitchFamily="50" charset="-128"/>
                      </a:defRPr>
                    </a:pPr>
                    <a:fld id="{BC4F4CDF-59E8-43C7-9BAB-9EF1C7668AFC}" type="CATEGORYNAME">
                      <a:rPr lang="en-US" altLang="ja-JP" sz="2400" b="1">
                        <a:latin typeface="07やさしさゴシック手書き" panose="02000600000000000000" pitchFamily="50" charset="-128"/>
                        <a:ea typeface="07やさしさゴシック手書き" panose="02000600000000000000" pitchFamily="50" charset="-128"/>
                      </a:rPr>
                      <a:pPr>
                        <a:defRPr sz="2400" b="1">
                          <a:latin typeface="07やさしさゴシック手書き" panose="02000600000000000000" pitchFamily="50" charset="-128"/>
                          <a:ea typeface="07やさしさゴシック手書き" panose="02000600000000000000" pitchFamily="50" charset="-128"/>
                        </a:defRPr>
                      </a:pPr>
                      <a:t>[分類名]</a:t>
                    </a:fld>
                    <a:endParaRPr lang="en-US" altLang="ja-JP" sz="2400" b="1">
                      <a:latin typeface="07やさしさゴシック手書き" panose="02000600000000000000" pitchFamily="50" charset="-128"/>
                      <a:ea typeface="07やさしさゴシック手書き" panose="02000600000000000000" pitchFamily="50" charset="-128"/>
                    </a:endParaRPr>
                  </a:p>
                  <a:p>
                    <a:pPr>
                      <a:defRPr sz="2400" b="1">
                        <a:latin typeface="07やさしさゴシック手書き" panose="02000600000000000000" pitchFamily="50" charset="-128"/>
                        <a:ea typeface="07やさしさゴシック手書き" panose="02000600000000000000" pitchFamily="50" charset="-128"/>
                      </a:defRPr>
                    </a:pPr>
                    <a:fld id="{27E0D170-5D62-459A-9519-E1DEFA738FBF}" type="VALUE">
                      <a:rPr lang="en-US" altLang="ja-JP" sz="2400" b="1" baseline="0">
                        <a:latin typeface="07やさしさゴシック手書き" panose="02000600000000000000" pitchFamily="50" charset="-128"/>
                        <a:ea typeface="07やさしさゴシック手書き" panose="02000600000000000000" pitchFamily="50" charset="-128"/>
                      </a:rPr>
                      <a:pPr>
                        <a:defRPr sz="2400" b="1">
                          <a:latin typeface="07やさしさゴシック手書き" panose="02000600000000000000" pitchFamily="50" charset="-128"/>
                          <a:ea typeface="07やさしさゴシック手書き" panose="02000600000000000000" pitchFamily="50" charset="-128"/>
                        </a:defRPr>
                      </a:pPr>
                      <a:t>[値]</a:t>
                    </a:fld>
                    <a:endParaRPr lang="ja-JP" alt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AF0-491F-82AF-BDE53E231CB4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D2BD9EC6-ED9D-41F1-A43E-DFE002558032}" type="CATEGORYNAME">
                      <a:rPr lang="en-US" altLang="ja-JP"/>
                      <a:pPr/>
                      <a:t>[分類名]</a:t>
                    </a:fld>
                    <a:endParaRPr lang="en-US" altLang="ja-JP"/>
                  </a:p>
                  <a:p>
                    <a:fld id="{480C052F-2D9C-4052-98AC-33B160932654}" type="VALUE">
                      <a:rPr lang="en-US" altLang="ja-JP" baseline="0"/>
                      <a:pPr/>
                      <a:t>[値]</a:t>
                    </a:fld>
                    <a:endParaRPr lang="ja-JP" altLang="en-US"/>
                  </a:p>
                </c:rich>
              </c:tx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9AF0-491F-82AF-BDE53E231CB4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7B141FD1-51E3-47E0-A7C7-409B10B20F85}" type="CATEGORYNAME">
                      <a:rPr lang="en-US" altLang="ja-JP"/>
                      <a:pPr/>
                      <a:t>[分類名]</a:t>
                    </a:fld>
                    <a:endParaRPr lang="en-US" altLang="ja-JP"/>
                  </a:p>
                  <a:p>
                    <a:fld id="{21C265DF-3E2C-4A8D-B541-86C9C18915A3}" type="VALUE">
                      <a:rPr lang="en-US" altLang="ja-JP" baseline="0"/>
                      <a:pPr/>
                      <a:t>[値]</a:t>
                    </a:fld>
                    <a:endParaRPr lang="ja-JP" altLang="en-US"/>
                  </a:p>
                </c:rich>
              </c:tx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9AF0-491F-82AF-BDE53E231CB4}"/>
                </c:ext>
              </c:extLst>
            </c:dLbl>
            <c:dLbl>
              <c:idx val="4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2000" b="1">
                        <a:latin typeface="07やさしさゴシック手書き" panose="02000600000000000000" pitchFamily="50" charset="-128"/>
                        <a:ea typeface="07やさしさゴシック手書き" panose="02000600000000000000" pitchFamily="50" charset="-128"/>
                      </a:defRPr>
                    </a:pPr>
                    <a:fld id="{54C1B877-ED16-4872-915B-0CA0D89C1DB5}" type="CATEGORYNAME">
                      <a:rPr lang="en-US" altLang="ja-JP" sz="2000" b="1">
                        <a:latin typeface="07やさしさゴシック手書き" panose="02000600000000000000" pitchFamily="50" charset="-128"/>
                        <a:ea typeface="07やさしさゴシック手書き" panose="02000600000000000000" pitchFamily="50" charset="-128"/>
                      </a:rPr>
                      <a:pPr>
                        <a:defRPr sz="2000" b="1">
                          <a:latin typeface="07やさしさゴシック手書き" panose="02000600000000000000" pitchFamily="50" charset="-128"/>
                          <a:ea typeface="07やさしさゴシック手書き" panose="02000600000000000000" pitchFamily="50" charset="-128"/>
                        </a:defRPr>
                      </a:pPr>
                      <a:t>[分類名]</a:t>
                    </a:fld>
                    <a:endParaRPr lang="en-US" altLang="ja-JP" sz="2000" b="1">
                      <a:latin typeface="07やさしさゴシック手書き" panose="02000600000000000000" pitchFamily="50" charset="-128"/>
                      <a:ea typeface="07やさしさゴシック手書き" panose="02000600000000000000" pitchFamily="50" charset="-128"/>
                    </a:endParaRPr>
                  </a:p>
                  <a:p>
                    <a:pPr>
                      <a:defRPr sz="2000" b="1">
                        <a:latin typeface="07やさしさゴシック手書き" panose="02000600000000000000" pitchFamily="50" charset="-128"/>
                        <a:ea typeface="07やさしさゴシック手書き" panose="02000600000000000000" pitchFamily="50" charset="-128"/>
                      </a:defRPr>
                    </a:pPr>
                    <a:fld id="{AD61B5B4-D483-471D-9C72-AF67B11BF2C3}" type="VALUE">
                      <a:rPr lang="en-US" altLang="ja-JP" sz="2000" b="1" baseline="0">
                        <a:latin typeface="07やさしさゴシック手書き" panose="02000600000000000000" pitchFamily="50" charset="-128"/>
                        <a:ea typeface="07やさしさゴシック手書き" panose="02000600000000000000" pitchFamily="50" charset="-128"/>
                      </a:rPr>
                      <a:pPr>
                        <a:defRPr sz="2000" b="1">
                          <a:latin typeface="07やさしさゴシック手書き" panose="02000600000000000000" pitchFamily="50" charset="-128"/>
                          <a:ea typeface="07やさしさゴシック手書き" panose="02000600000000000000" pitchFamily="50" charset="-128"/>
                        </a:defRPr>
                      </a:pPr>
                      <a:t>[値]</a:t>
                    </a:fld>
                    <a:endParaRPr lang="ja-JP" alt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9AF0-491F-82AF-BDE53E231CB4}"/>
                </c:ext>
              </c:extLst>
            </c:dLbl>
            <c:dLbl>
              <c:idx val="5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2400" b="1">
                        <a:latin typeface="07やさしさゴシック手書き" panose="02000600000000000000" pitchFamily="50" charset="-128"/>
                        <a:ea typeface="07やさしさゴシック手書き" panose="02000600000000000000" pitchFamily="50" charset="-128"/>
                      </a:defRPr>
                    </a:pPr>
                    <a:fld id="{2333CC09-5CEB-41F4-8765-0BB209DDD321}" type="CATEGORYNAME">
                      <a:rPr lang="en-US" altLang="ja-JP" sz="2400" b="1">
                        <a:latin typeface="07やさしさゴシック手書き" panose="02000600000000000000" pitchFamily="50" charset="-128"/>
                        <a:ea typeface="07やさしさゴシック手書き" panose="02000600000000000000" pitchFamily="50" charset="-128"/>
                      </a:rPr>
                      <a:pPr>
                        <a:defRPr sz="2400" b="1">
                          <a:latin typeface="07やさしさゴシック手書き" panose="02000600000000000000" pitchFamily="50" charset="-128"/>
                          <a:ea typeface="07やさしさゴシック手書き" panose="02000600000000000000" pitchFamily="50" charset="-128"/>
                        </a:defRPr>
                      </a:pPr>
                      <a:t>[分類名]</a:t>
                    </a:fld>
                    <a:endParaRPr lang="en-US" altLang="ja-JP" sz="2400" b="1">
                      <a:latin typeface="07やさしさゴシック手書き" panose="02000600000000000000" pitchFamily="50" charset="-128"/>
                      <a:ea typeface="07やさしさゴシック手書き" panose="02000600000000000000" pitchFamily="50" charset="-128"/>
                    </a:endParaRPr>
                  </a:p>
                  <a:p>
                    <a:pPr>
                      <a:defRPr sz="2400" b="1">
                        <a:latin typeface="07やさしさゴシック手書き" panose="02000600000000000000" pitchFamily="50" charset="-128"/>
                        <a:ea typeface="07やさしさゴシック手書き" panose="02000600000000000000" pitchFamily="50" charset="-128"/>
                      </a:defRPr>
                    </a:pPr>
                    <a:fld id="{F6F8E188-1AF8-4243-BA04-D6790834BB1E}" type="VALUE">
                      <a:rPr lang="en-US" altLang="ja-JP" sz="2400" b="1" baseline="0">
                        <a:latin typeface="07やさしさゴシック手書き" panose="02000600000000000000" pitchFamily="50" charset="-128"/>
                        <a:ea typeface="07やさしさゴシック手書き" panose="02000600000000000000" pitchFamily="50" charset="-128"/>
                      </a:rPr>
                      <a:pPr>
                        <a:defRPr sz="2400" b="1">
                          <a:latin typeface="07やさしさゴシック手書き" panose="02000600000000000000" pitchFamily="50" charset="-128"/>
                          <a:ea typeface="07やさしさゴシック手書き" panose="02000600000000000000" pitchFamily="50" charset="-128"/>
                        </a:defRPr>
                      </a:pPr>
                      <a:t>[値]</a:t>
                    </a:fld>
                    <a:endParaRPr lang="ja-JP" alt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9AF0-491F-82AF-BDE53E231CB4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0750F847-C79C-4380-A00D-2F6FE233DCE1}" type="CATEGORYNAME">
                      <a:rPr lang="en-US" altLang="ja-JP"/>
                      <a:pPr/>
                      <a:t>[分類名]</a:t>
                    </a:fld>
                    <a:endParaRPr lang="ja-JP" altLang="en-US"/>
                  </a:p>
                  <a:p>
                    <a:fld id="{B815BFDE-3905-48B1-9119-2F6FA151249F}" type="VALUE">
                      <a:rPr lang="en-US" altLang="ja-JP" baseline="0"/>
                      <a:pPr/>
                      <a:t>[値]</a:t>
                    </a:fld>
                    <a:endParaRPr lang="ja-JP" altLang="en-US"/>
                  </a:p>
                </c:rich>
              </c:tx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9AF0-491F-82AF-BDE53E231C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latin typeface="07やさしさゴシック手書き" panose="02000600000000000000" pitchFamily="50" charset="-128"/>
                    <a:ea typeface="07やさしさゴシック手書き" panose="02000600000000000000" pitchFamily="50" charset="-128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図表_養育里親!$B$3:$H$3</c:f>
              <c:strCache>
                <c:ptCount val="7"/>
                <c:pt idx="0">
                  <c:v>〈家庭復帰〉</c:v>
                </c:pt>
                <c:pt idx="1">
                  <c:v>〈親族移行〉</c:v>
                </c:pt>
                <c:pt idx="2">
                  <c:v>〈縁組移行〉</c:v>
                </c:pt>
                <c:pt idx="3">
                  <c:v>〈里親変更〉</c:v>
                </c:pt>
                <c:pt idx="4">
                  <c:v>〈施設移行〉</c:v>
                </c:pt>
                <c:pt idx="5">
                  <c:v>〈年齢到達〉</c:v>
                </c:pt>
                <c:pt idx="6">
                  <c:v>〈その他〉</c:v>
                </c:pt>
              </c:strCache>
            </c:strRef>
          </c:cat>
          <c:val>
            <c:numRef>
              <c:f>図表_養育里親!$B$25:$H$25</c:f>
              <c:numCache>
                <c:formatCode>0.0%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AF0-491F-82AF-BDE53E231CB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txPr>
    <a:bodyPr/>
    <a:lstStyle/>
    <a:p>
      <a:pPr>
        <a:defRPr sz="1600"/>
      </a:pPr>
      <a:endParaRPr lang="ja-JP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2000" b="0"/>
            </a:pPr>
            <a:r>
              <a:rPr lang="ja-JP" altLang="en-US" sz="2000" b="0"/>
              <a:t>在籍期間と措置解除区分［乳児院］</a:t>
            </a:r>
            <a:endParaRPr lang="ja-JP" sz="2000" b="0"/>
          </a:p>
        </c:rich>
      </c:tx>
      <c:layout>
        <c:manualLayout>
          <c:xMode val="edge"/>
          <c:yMode val="edge"/>
          <c:x val="0.32431685726609794"/>
          <c:y val="1.93325216601762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7557031520166922E-2"/>
          <c:y val="8.8494385599778319E-2"/>
          <c:w val="0.8787917518540258"/>
          <c:h val="0.801749558542172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図表_乳児院!$B$3</c:f>
              <c:strCache>
                <c:ptCount val="1"/>
                <c:pt idx="0">
                  <c:v>〈家庭復帰〉</c:v>
                </c:pt>
              </c:strCache>
            </c:strRef>
          </c:tx>
          <c:spPr>
            <a:solidFill>
              <a:srgbClr val="3A9DE8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図表_乳児院!$A$4:$A$19</c:f>
              <c:strCache>
                <c:ptCount val="16"/>
                <c:pt idx="0">
                  <c:v>3か月未満</c:v>
                </c:pt>
                <c:pt idx="1">
                  <c:v>3か月以上
6か月未満</c:v>
                </c:pt>
                <c:pt idx="2">
                  <c:v>6か月以上
9か月未満</c:v>
                </c:pt>
                <c:pt idx="3">
                  <c:v>9か月以上
12か月未満</c:v>
                </c:pt>
                <c:pt idx="4">
                  <c:v>12か月以上
15か月未満</c:v>
                </c:pt>
                <c:pt idx="5">
                  <c:v>15か月以上
18か月未満</c:v>
                </c:pt>
                <c:pt idx="6">
                  <c:v>18か月以上
21か月未満</c:v>
                </c:pt>
                <c:pt idx="7">
                  <c:v>21か月以上
24か月未満</c:v>
                </c:pt>
                <c:pt idx="8">
                  <c:v>24か月以上
27か月未満</c:v>
                </c:pt>
                <c:pt idx="9">
                  <c:v>27か月以上
30か月未満</c:v>
                </c:pt>
                <c:pt idx="10">
                  <c:v>30か月以上
33か月未満</c:v>
                </c:pt>
                <c:pt idx="11">
                  <c:v>33か月以上
36か月未満</c:v>
                </c:pt>
                <c:pt idx="12">
                  <c:v>36か月以上
39か月未満</c:v>
                </c:pt>
                <c:pt idx="13">
                  <c:v>39か月以上
42か月未満</c:v>
                </c:pt>
                <c:pt idx="14">
                  <c:v>42か月以上
45か月未満</c:v>
                </c:pt>
                <c:pt idx="15">
                  <c:v>45か月以上
48か月未満</c:v>
                </c:pt>
              </c:strCache>
            </c:strRef>
          </c:cat>
          <c:val>
            <c:numRef>
              <c:f>図表_乳児院!$B$4:$B$19</c:f>
              <c:numCache>
                <c:formatCode>0____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51-4834-BFC2-E77151800693}"/>
            </c:ext>
          </c:extLst>
        </c:ser>
        <c:ser>
          <c:idx val="1"/>
          <c:order val="1"/>
          <c:tx>
            <c:strRef>
              <c:f>図表_乳児院!$C$3</c:f>
              <c:strCache>
                <c:ptCount val="1"/>
                <c:pt idx="0">
                  <c:v>〈親族移行〉</c:v>
                </c:pt>
              </c:strCache>
            </c:strRef>
          </c:tx>
          <c:spPr>
            <a:solidFill>
              <a:srgbClr val="99CCFF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図表_乳児院!$A$4:$A$19</c:f>
              <c:strCache>
                <c:ptCount val="16"/>
                <c:pt idx="0">
                  <c:v>3か月未満</c:v>
                </c:pt>
                <c:pt idx="1">
                  <c:v>3か月以上
6か月未満</c:v>
                </c:pt>
                <c:pt idx="2">
                  <c:v>6か月以上
9か月未満</c:v>
                </c:pt>
                <c:pt idx="3">
                  <c:v>9か月以上
12か月未満</c:v>
                </c:pt>
                <c:pt idx="4">
                  <c:v>12か月以上
15か月未満</c:v>
                </c:pt>
                <c:pt idx="5">
                  <c:v>15か月以上
18か月未満</c:v>
                </c:pt>
                <c:pt idx="6">
                  <c:v>18か月以上
21か月未満</c:v>
                </c:pt>
                <c:pt idx="7">
                  <c:v>21か月以上
24か月未満</c:v>
                </c:pt>
                <c:pt idx="8">
                  <c:v>24か月以上
27か月未満</c:v>
                </c:pt>
                <c:pt idx="9">
                  <c:v>27か月以上
30か月未満</c:v>
                </c:pt>
                <c:pt idx="10">
                  <c:v>30か月以上
33か月未満</c:v>
                </c:pt>
                <c:pt idx="11">
                  <c:v>33か月以上
36か月未満</c:v>
                </c:pt>
                <c:pt idx="12">
                  <c:v>36か月以上
39か月未満</c:v>
                </c:pt>
                <c:pt idx="13">
                  <c:v>39か月以上
42か月未満</c:v>
                </c:pt>
                <c:pt idx="14">
                  <c:v>42か月以上
45か月未満</c:v>
                </c:pt>
                <c:pt idx="15">
                  <c:v>45か月以上
48か月未満</c:v>
                </c:pt>
              </c:strCache>
            </c:strRef>
          </c:cat>
          <c:val>
            <c:numRef>
              <c:f>図表_乳児院!$C$4:$C$19</c:f>
              <c:numCache>
                <c:formatCode>0____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51-4834-BFC2-E77151800693}"/>
            </c:ext>
          </c:extLst>
        </c:ser>
        <c:ser>
          <c:idx val="4"/>
          <c:order val="2"/>
          <c:tx>
            <c:strRef>
              <c:f>図表_乳児院!$D$3</c:f>
              <c:strCache>
                <c:ptCount val="1"/>
                <c:pt idx="0">
                  <c:v>〈縁組移行〉</c:v>
                </c:pt>
              </c:strCache>
            </c:strRef>
          </c:tx>
          <c:invertIfNegative val="0"/>
          <c:cat>
            <c:strRef>
              <c:f>図表_乳児院!$A$4:$A$19</c:f>
              <c:strCache>
                <c:ptCount val="16"/>
                <c:pt idx="0">
                  <c:v>3か月未満</c:v>
                </c:pt>
                <c:pt idx="1">
                  <c:v>3か月以上
6か月未満</c:v>
                </c:pt>
                <c:pt idx="2">
                  <c:v>6か月以上
9か月未満</c:v>
                </c:pt>
                <c:pt idx="3">
                  <c:v>9か月以上
12か月未満</c:v>
                </c:pt>
                <c:pt idx="4">
                  <c:v>12か月以上
15か月未満</c:v>
                </c:pt>
                <c:pt idx="5">
                  <c:v>15か月以上
18か月未満</c:v>
                </c:pt>
                <c:pt idx="6">
                  <c:v>18か月以上
21か月未満</c:v>
                </c:pt>
                <c:pt idx="7">
                  <c:v>21か月以上
24か月未満</c:v>
                </c:pt>
                <c:pt idx="8">
                  <c:v>24か月以上
27か月未満</c:v>
                </c:pt>
                <c:pt idx="9">
                  <c:v>27か月以上
30か月未満</c:v>
                </c:pt>
                <c:pt idx="10">
                  <c:v>30か月以上
33か月未満</c:v>
                </c:pt>
                <c:pt idx="11">
                  <c:v>33か月以上
36か月未満</c:v>
                </c:pt>
                <c:pt idx="12">
                  <c:v>36か月以上
39か月未満</c:v>
                </c:pt>
                <c:pt idx="13">
                  <c:v>39か月以上
42か月未満</c:v>
                </c:pt>
                <c:pt idx="14">
                  <c:v>42か月以上
45か月未満</c:v>
                </c:pt>
                <c:pt idx="15">
                  <c:v>45か月以上
48か月未満</c:v>
                </c:pt>
              </c:strCache>
            </c:strRef>
          </c:cat>
          <c:val>
            <c:numRef>
              <c:f>図表_乳児院!$D$4:$D$19</c:f>
              <c:numCache>
                <c:formatCode>0____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51-4834-BFC2-E77151800693}"/>
            </c:ext>
          </c:extLst>
        </c:ser>
        <c:ser>
          <c:idx val="3"/>
          <c:order val="3"/>
          <c:tx>
            <c:strRef>
              <c:f>図表_乳児院!$E$3</c:f>
              <c:strCache>
                <c:ptCount val="1"/>
                <c:pt idx="0">
                  <c:v>〈里親移行〉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図表_乳児院!$A$4:$A$19</c:f>
              <c:strCache>
                <c:ptCount val="16"/>
                <c:pt idx="0">
                  <c:v>3か月未満</c:v>
                </c:pt>
                <c:pt idx="1">
                  <c:v>3か月以上
6か月未満</c:v>
                </c:pt>
                <c:pt idx="2">
                  <c:v>6か月以上
9か月未満</c:v>
                </c:pt>
                <c:pt idx="3">
                  <c:v>9か月以上
12か月未満</c:v>
                </c:pt>
                <c:pt idx="4">
                  <c:v>12か月以上
15か月未満</c:v>
                </c:pt>
                <c:pt idx="5">
                  <c:v>15か月以上
18か月未満</c:v>
                </c:pt>
                <c:pt idx="6">
                  <c:v>18か月以上
21か月未満</c:v>
                </c:pt>
                <c:pt idx="7">
                  <c:v>21か月以上
24か月未満</c:v>
                </c:pt>
                <c:pt idx="8">
                  <c:v>24か月以上
27か月未満</c:v>
                </c:pt>
                <c:pt idx="9">
                  <c:v>27か月以上
30か月未満</c:v>
                </c:pt>
                <c:pt idx="10">
                  <c:v>30か月以上
33か月未満</c:v>
                </c:pt>
                <c:pt idx="11">
                  <c:v>33か月以上
36か月未満</c:v>
                </c:pt>
                <c:pt idx="12">
                  <c:v>36か月以上
39か月未満</c:v>
                </c:pt>
                <c:pt idx="13">
                  <c:v>39か月以上
42か月未満</c:v>
                </c:pt>
                <c:pt idx="14">
                  <c:v>42か月以上
45か月未満</c:v>
                </c:pt>
                <c:pt idx="15">
                  <c:v>45か月以上
48か月未満</c:v>
                </c:pt>
              </c:strCache>
            </c:strRef>
          </c:cat>
          <c:val>
            <c:numRef>
              <c:f>図表_乳児院!$E$4:$E$19</c:f>
              <c:numCache>
                <c:formatCode>0____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51-4834-BFC2-E77151800693}"/>
            </c:ext>
          </c:extLst>
        </c:ser>
        <c:ser>
          <c:idx val="2"/>
          <c:order val="4"/>
          <c:tx>
            <c:strRef>
              <c:f>図表_乳児院!$F$3</c:f>
              <c:strCache>
                <c:ptCount val="1"/>
                <c:pt idx="0">
                  <c:v>〈乳児院変更〉</c:v>
                </c:pt>
              </c:strCache>
            </c:strRef>
          </c:tx>
          <c:spPr>
            <a:pattFill prst="pct20">
              <a:fgClr>
                <a:schemeClr val="bg2">
                  <a:lumMod val="25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図表_乳児院!$A$4:$A$19</c:f>
              <c:strCache>
                <c:ptCount val="16"/>
                <c:pt idx="0">
                  <c:v>3か月未満</c:v>
                </c:pt>
                <c:pt idx="1">
                  <c:v>3か月以上
6か月未満</c:v>
                </c:pt>
                <c:pt idx="2">
                  <c:v>6か月以上
9か月未満</c:v>
                </c:pt>
                <c:pt idx="3">
                  <c:v>9か月以上
12か月未満</c:v>
                </c:pt>
                <c:pt idx="4">
                  <c:v>12か月以上
15か月未満</c:v>
                </c:pt>
                <c:pt idx="5">
                  <c:v>15か月以上
18か月未満</c:v>
                </c:pt>
                <c:pt idx="6">
                  <c:v>18か月以上
21か月未満</c:v>
                </c:pt>
                <c:pt idx="7">
                  <c:v>21か月以上
24か月未満</c:v>
                </c:pt>
                <c:pt idx="8">
                  <c:v>24か月以上
27か月未満</c:v>
                </c:pt>
                <c:pt idx="9">
                  <c:v>27か月以上
30か月未満</c:v>
                </c:pt>
                <c:pt idx="10">
                  <c:v>30か月以上
33か月未満</c:v>
                </c:pt>
                <c:pt idx="11">
                  <c:v>33か月以上
36か月未満</c:v>
                </c:pt>
                <c:pt idx="12">
                  <c:v>36か月以上
39か月未満</c:v>
                </c:pt>
                <c:pt idx="13">
                  <c:v>39か月以上
42か月未満</c:v>
                </c:pt>
                <c:pt idx="14">
                  <c:v>42か月以上
45か月未満</c:v>
                </c:pt>
                <c:pt idx="15">
                  <c:v>45か月以上
48か月未満</c:v>
                </c:pt>
              </c:strCache>
            </c:strRef>
          </c:cat>
          <c:val>
            <c:numRef>
              <c:f>図表_乳児院!$F$4:$F$19</c:f>
              <c:numCache>
                <c:formatCode>0____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4-7051-4834-BFC2-E77151800693}"/>
            </c:ext>
          </c:extLst>
        </c:ser>
        <c:ser>
          <c:idx val="5"/>
          <c:order val="5"/>
          <c:tx>
            <c:strRef>
              <c:f>図表_乳児院!$G$3</c:f>
              <c:strCache>
                <c:ptCount val="1"/>
                <c:pt idx="0">
                  <c:v>〈施設措置〉</c:v>
                </c:pt>
              </c:strCache>
            </c:strRef>
          </c:tx>
          <c:spPr>
            <a:solidFill>
              <a:srgbClr val="FF99CC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図表_乳児院!$A$4:$A$19</c:f>
              <c:strCache>
                <c:ptCount val="16"/>
                <c:pt idx="0">
                  <c:v>3か月未満</c:v>
                </c:pt>
                <c:pt idx="1">
                  <c:v>3か月以上
6か月未満</c:v>
                </c:pt>
                <c:pt idx="2">
                  <c:v>6か月以上
9か月未満</c:v>
                </c:pt>
                <c:pt idx="3">
                  <c:v>9か月以上
12か月未満</c:v>
                </c:pt>
                <c:pt idx="4">
                  <c:v>12か月以上
15か月未満</c:v>
                </c:pt>
                <c:pt idx="5">
                  <c:v>15か月以上
18か月未満</c:v>
                </c:pt>
                <c:pt idx="6">
                  <c:v>18か月以上
21か月未満</c:v>
                </c:pt>
                <c:pt idx="7">
                  <c:v>21か月以上
24か月未満</c:v>
                </c:pt>
                <c:pt idx="8">
                  <c:v>24か月以上
27か月未満</c:v>
                </c:pt>
                <c:pt idx="9">
                  <c:v>27か月以上
30か月未満</c:v>
                </c:pt>
                <c:pt idx="10">
                  <c:v>30か月以上
33か月未満</c:v>
                </c:pt>
                <c:pt idx="11">
                  <c:v>33か月以上
36か月未満</c:v>
                </c:pt>
                <c:pt idx="12">
                  <c:v>36か月以上
39か月未満</c:v>
                </c:pt>
                <c:pt idx="13">
                  <c:v>39か月以上
42か月未満</c:v>
                </c:pt>
                <c:pt idx="14">
                  <c:v>42か月以上
45か月未満</c:v>
                </c:pt>
                <c:pt idx="15">
                  <c:v>45か月以上
48か月未満</c:v>
                </c:pt>
              </c:strCache>
            </c:strRef>
          </c:cat>
          <c:val>
            <c:numRef>
              <c:f>図表_乳児院!$G$4:$G$19</c:f>
              <c:numCache>
                <c:formatCode>0____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051-4834-BFC2-E77151800693}"/>
            </c:ext>
          </c:extLst>
        </c:ser>
        <c:ser>
          <c:idx val="6"/>
          <c:order val="6"/>
          <c:tx>
            <c:strRef>
              <c:f>図表_乳児院!$H$3</c:f>
              <c:strCache>
                <c:ptCount val="1"/>
                <c:pt idx="0">
                  <c:v>〈その他〉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図表_乳児院!$A$4:$A$19</c:f>
              <c:strCache>
                <c:ptCount val="16"/>
                <c:pt idx="0">
                  <c:v>3か月未満</c:v>
                </c:pt>
                <c:pt idx="1">
                  <c:v>3か月以上
6か月未満</c:v>
                </c:pt>
                <c:pt idx="2">
                  <c:v>6か月以上
9か月未満</c:v>
                </c:pt>
                <c:pt idx="3">
                  <c:v>9か月以上
12か月未満</c:v>
                </c:pt>
                <c:pt idx="4">
                  <c:v>12か月以上
15か月未満</c:v>
                </c:pt>
                <c:pt idx="5">
                  <c:v>15か月以上
18か月未満</c:v>
                </c:pt>
                <c:pt idx="6">
                  <c:v>18か月以上
21か月未満</c:v>
                </c:pt>
                <c:pt idx="7">
                  <c:v>21か月以上
24か月未満</c:v>
                </c:pt>
                <c:pt idx="8">
                  <c:v>24か月以上
27か月未満</c:v>
                </c:pt>
                <c:pt idx="9">
                  <c:v>27か月以上
30か月未満</c:v>
                </c:pt>
                <c:pt idx="10">
                  <c:v>30か月以上
33か月未満</c:v>
                </c:pt>
                <c:pt idx="11">
                  <c:v>33か月以上
36か月未満</c:v>
                </c:pt>
                <c:pt idx="12">
                  <c:v>36か月以上
39か月未満</c:v>
                </c:pt>
                <c:pt idx="13">
                  <c:v>39か月以上
42か月未満</c:v>
                </c:pt>
                <c:pt idx="14">
                  <c:v>42か月以上
45か月未満</c:v>
                </c:pt>
                <c:pt idx="15">
                  <c:v>45か月以上
48か月未満</c:v>
                </c:pt>
              </c:strCache>
            </c:strRef>
          </c:cat>
          <c:val>
            <c:numRef>
              <c:f>図表_乳児院!$H$4:$H$19</c:f>
              <c:numCache>
                <c:formatCode>0____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051-4834-BFC2-E771518006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2113536"/>
        <c:axId val="92123904"/>
        <c:extLst/>
      </c:barChart>
      <c:dateAx>
        <c:axId val="92113536"/>
        <c:scaling>
          <c:orientation val="minMax"/>
        </c:scaling>
        <c:delete val="0"/>
        <c:axPos val="b"/>
        <c:majorGridlines>
          <c:spPr>
            <a:ln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1600" b="0"/>
                </a:pPr>
                <a:r>
                  <a:rPr lang="ja-JP" altLang="en-US" sz="1600" b="0"/>
                  <a:t>在籍</a:t>
                </a:r>
                <a:r>
                  <a:rPr lang="ja-JP" sz="1600" b="0"/>
                  <a:t>期間</a:t>
                </a:r>
              </a:p>
            </c:rich>
          </c:tx>
          <c:layout>
            <c:manualLayout>
              <c:xMode val="edge"/>
              <c:yMode val="edge"/>
              <c:x val="0.43622109437561662"/>
              <c:y val="0.94982102901682419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sz="1000"/>
            </a:pPr>
            <a:endParaRPr lang="ja-JP"/>
          </a:p>
        </c:txPr>
        <c:crossAx val="92123904"/>
        <c:crosses val="autoZero"/>
        <c:auto val="0"/>
        <c:lblOffset val="100"/>
        <c:baseTimeUnit val="days"/>
      </c:dateAx>
      <c:valAx>
        <c:axId val="92123904"/>
        <c:scaling>
          <c:orientation val="minMax"/>
        </c:scaling>
        <c:delete val="0"/>
        <c:axPos val="l"/>
        <c:majorGridlines/>
        <c:title>
          <c:tx>
            <c:rich>
              <a:bodyPr rot="0" vert="eaVert"/>
              <a:lstStyle/>
              <a:p>
                <a:pPr>
                  <a:defRPr sz="1600" b="0"/>
                </a:pPr>
                <a:r>
                  <a:rPr lang="ja-JP" altLang="en-US" sz="1600" b="0"/>
                  <a:t>措置解除児童数</a:t>
                </a:r>
                <a:endParaRPr lang="en-US" sz="1600" b="0"/>
              </a:p>
            </c:rich>
          </c:tx>
          <c:layout>
            <c:manualLayout>
              <c:xMode val="edge"/>
              <c:yMode val="edge"/>
              <c:x val="6.1961092989789735E-3"/>
              <c:y val="0.44177208099829895"/>
            </c:manualLayout>
          </c:layout>
          <c:overlay val="0"/>
        </c:title>
        <c:numFmt formatCode="0____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92113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525916294318212"/>
          <c:y val="1.7353493486470313E-2"/>
          <c:w val="0.18423375743011197"/>
          <c:h val="0.3666504921628338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2000"/>
          </a:pPr>
          <a:endParaRPr lang="ja-JP"/>
        </a:p>
      </c:txPr>
    </c:legend>
    <c:plotVisOnly val="1"/>
    <c:dispBlanksAs val="gap"/>
    <c:showDLblsOverMax val="0"/>
  </c:chart>
  <c:txPr>
    <a:bodyPr/>
    <a:lstStyle/>
    <a:p>
      <a:pPr>
        <a:defRPr sz="1000"/>
      </a:pPr>
      <a:endParaRPr lang="ja-JP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ja-JP" altLang="en-US"/>
              <a:t>措置解除区分の割合［乳児院］</a:t>
            </a:r>
            <a:r>
              <a:rPr lang="ja-JP"/>
              <a:t>（</a:t>
            </a:r>
            <a:r>
              <a:rPr lang="en-US"/>
              <a:t>N=</a:t>
            </a:r>
            <a:r>
              <a:rPr lang="ja-JP" altLang="en-US"/>
              <a:t>　</a:t>
            </a:r>
            <a:r>
              <a:rPr lang="ja-JP"/>
              <a:t>）</a:t>
            </a:r>
          </a:p>
        </c:rich>
      </c:tx>
      <c:layout>
        <c:manualLayout>
          <c:xMode val="edge"/>
          <c:yMode val="edge"/>
          <c:x val="0.29838681345765994"/>
          <c:y val="5.03624784543977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194370539043969"/>
          <c:y val="0.1605692039254103"/>
          <c:w val="0.56955982195182786"/>
          <c:h val="0.7772601632217783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3A9DE8"/>
              </a:solidFill>
            </c:spPr>
            <c:extLst>
              <c:ext xmlns:c16="http://schemas.microsoft.com/office/drawing/2014/chart" uri="{C3380CC4-5D6E-409C-BE32-E72D297353CC}">
                <c16:uniqueId val="{00000001-D130-4CDD-A3BD-35D63B394F0E}"/>
              </c:ext>
            </c:extLst>
          </c:dPt>
          <c:dPt>
            <c:idx val="1"/>
            <c:bubble3D val="0"/>
            <c:spPr>
              <a:solidFill>
                <a:srgbClr val="99CCFF"/>
              </a:solidFill>
            </c:spPr>
            <c:extLst>
              <c:ext xmlns:c16="http://schemas.microsoft.com/office/drawing/2014/chart" uri="{C3380CC4-5D6E-409C-BE32-E72D297353CC}">
                <c16:uniqueId val="{00000003-D130-4CDD-A3BD-35D63B394F0E}"/>
              </c:ext>
            </c:extLst>
          </c:dPt>
          <c:dPt>
            <c:idx val="3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5-D130-4CDD-A3BD-35D63B394F0E}"/>
              </c:ext>
            </c:extLst>
          </c:dPt>
          <c:dPt>
            <c:idx val="4"/>
            <c:bubble3D val="0"/>
            <c:spPr>
              <a:pattFill prst="pct20">
                <a:fgClr>
                  <a:schemeClr val="bg2">
                    <a:lumMod val="25000"/>
                  </a:schemeClr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7-D130-4CDD-A3BD-35D63B394F0E}"/>
              </c:ext>
            </c:extLst>
          </c:dPt>
          <c:dPt>
            <c:idx val="5"/>
            <c:bubble3D val="0"/>
            <c:spPr>
              <a:solidFill>
                <a:srgbClr val="FF99CC"/>
              </a:solidFill>
            </c:spPr>
            <c:extLst>
              <c:ext xmlns:c16="http://schemas.microsoft.com/office/drawing/2014/chart" uri="{C3380CC4-5D6E-409C-BE32-E72D297353CC}">
                <c16:uniqueId val="{00000009-D130-4CDD-A3BD-35D63B394F0E}"/>
              </c:ext>
            </c:extLst>
          </c:dPt>
          <c:dLbls>
            <c:dLbl>
              <c:idx val="0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2400"/>
                    </a:pPr>
                    <a:fld id="{BC4F4CDF-59E8-43C7-9BAB-9EF1C7668AFC}" type="CATEGORYNAME">
                      <a:rPr lang="en-US" altLang="ja-JP" sz="2400"/>
                      <a:pPr>
                        <a:defRPr sz="2400"/>
                      </a:pPr>
                      <a:t>[分類名]</a:t>
                    </a:fld>
                    <a:endParaRPr lang="en-US" altLang="ja-JP" sz="2400"/>
                  </a:p>
                  <a:p>
                    <a:pPr>
                      <a:defRPr sz="2400"/>
                    </a:pPr>
                    <a:fld id="{27E0D170-5D62-459A-9519-E1DEFA738FBF}" type="VALUE">
                      <a:rPr lang="en-US" altLang="ja-JP" sz="2400" baseline="0"/>
                      <a:pPr>
                        <a:defRPr sz="2400"/>
                      </a:pPr>
                      <a:t>[値]</a:t>
                    </a:fld>
                    <a:endParaRPr lang="ja-JP" alt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130-4CDD-A3BD-35D63B394F0E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D2BD9EC6-ED9D-41F1-A43E-DFE002558032}" type="CATEGORYNAME">
                      <a:rPr lang="en-US" altLang="ja-JP"/>
                      <a:pPr/>
                      <a:t>[分類名]</a:t>
                    </a:fld>
                    <a:endParaRPr lang="en-US" altLang="ja-JP"/>
                  </a:p>
                  <a:p>
                    <a:fld id="{480C052F-2D9C-4052-98AC-33B160932654}" type="VALUE">
                      <a:rPr lang="en-US" altLang="ja-JP" baseline="0"/>
                      <a:pPr/>
                      <a:t>[値]</a:t>
                    </a:fld>
                    <a:endParaRPr lang="ja-JP" altLang="en-US"/>
                  </a:p>
                </c:rich>
              </c:tx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D130-4CDD-A3BD-35D63B394F0E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7B141FD1-51E3-47E0-A7C7-409B10B20F85}" type="CATEGORYNAME">
                      <a:rPr lang="en-US" altLang="ja-JP"/>
                      <a:pPr/>
                      <a:t>[分類名]</a:t>
                    </a:fld>
                    <a:endParaRPr lang="en-US" altLang="ja-JP"/>
                  </a:p>
                  <a:p>
                    <a:fld id="{21C265DF-3E2C-4A8D-B541-86C9C18915A3}" type="VALUE">
                      <a:rPr lang="en-US" altLang="ja-JP" baseline="0"/>
                      <a:pPr/>
                      <a:t>[値]</a:t>
                    </a:fld>
                    <a:endParaRPr lang="ja-JP" altLang="en-US"/>
                  </a:p>
                </c:rich>
              </c:tx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D130-4CDD-A3BD-35D63B394F0E}"/>
                </c:ext>
              </c:extLst>
            </c:dLbl>
            <c:dLbl>
              <c:idx val="4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2000"/>
                    </a:pPr>
                    <a:fld id="{54C1B877-ED16-4872-915B-0CA0D89C1DB5}" type="CATEGORYNAME">
                      <a:rPr lang="en-US" altLang="ja-JP" sz="2000"/>
                      <a:pPr>
                        <a:defRPr sz="2000"/>
                      </a:pPr>
                      <a:t>[分類名]</a:t>
                    </a:fld>
                    <a:endParaRPr lang="en-US" altLang="ja-JP" sz="2000"/>
                  </a:p>
                  <a:p>
                    <a:pPr>
                      <a:defRPr sz="2000"/>
                    </a:pPr>
                    <a:fld id="{AD61B5B4-D483-471D-9C72-AF67B11BF2C3}" type="VALUE">
                      <a:rPr lang="en-US" altLang="ja-JP" sz="2000" baseline="0"/>
                      <a:pPr>
                        <a:defRPr sz="2000"/>
                      </a:pPr>
                      <a:t>[値]</a:t>
                    </a:fld>
                    <a:endParaRPr lang="ja-JP" alt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D130-4CDD-A3BD-35D63B394F0E}"/>
                </c:ext>
              </c:extLst>
            </c:dLbl>
            <c:dLbl>
              <c:idx val="5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2400"/>
                    </a:pPr>
                    <a:fld id="{2333CC09-5CEB-41F4-8765-0BB209DDD321}" type="CATEGORYNAME">
                      <a:rPr lang="en-US" altLang="ja-JP" sz="2400"/>
                      <a:pPr>
                        <a:defRPr sz="2400"/>
                      </a:pPr>
                      <a:t>[分類名]</a:t>
                    </a:fld>
                    <a:endParaRPr lang="en-US" altLang="ja-JP" sz="2400"/>
                  </a:p>
                  <a:p>
                    <a:pPr>
                      <a:defRPr sz="2400"/>
                    </a:pPr>
                    <a:fld id="{F6F8E188-1AF8-4243-BA04-D6790834BB1E}" type="VALUE">
                      <a:rPr lang="en-US" altLang="ja-JP" sz="2400" baseline="0"/>
                      <a:pPr>
                        <a:defRPr sz="2400"/>
                      </a:pPr>
                      <a:t>[値]</a:t>
                    </a:fld>
                    <a:endParaRPr lang="ja-JP" alt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D130-4CDD-A3BD-35D63B394F0E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0750F847-C79C-4380-A00D-2F6FE233DCE1}" type="CATEGORYNAME">
                      <a:rPr lang="en-US" altLang="ja-JP"/>
                      <a:pPr/>
                      <a:t>[分類名]</a:t>
                    </a:fld>
                    <a:endParaRPr lang="ja-JP" altLang="en-US"/>
                  </a:p>
                  <a:p>
                    <a:fld id="{B815BFDE-3905-48B1-9119-2F6FA151249F}" type="VALUE">
                      <a:rPr lang="en-US" altLang="ja-JP" baseline="0"/>
                      <a:pPr/>
                      <a:t>[値]</a:t>
                    </a:fld>
                    <a:endParaRPr lang="ja-JP" altLang="en-US"/>
                  </a:p>
                </c:rich>
              </c:tx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D130-4CDD-A3BD-35D63B394F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/>
                </a:pPr>
                <a:endParaRPr lang="ja-JP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図表_乳児院!$B$3:$H$3</c:f>
              <c:strCache>
                <c:ptCount val="7"/>
                <c:pt idx="0">
                  <c:v>〈家庭復帰〉</c:v>
                </c:pt>
                <c:pt idx="1">
                  <c:v>〈親族移行〉</c:v>
                </c:pt>
                <c:pt idx="2">
                  <c:v>〈縁組移行〉</c:v>
                </c:pt>
                <c:pt idx="3">
                  <c:v>〈里親移行〉</c:v>
                </c:pt>
                <c:pt idx="4">
                  <c:v>〈乳児院変更〉</c:v>
                </c:pt>
                <c:pt idx="5">
                  <c:v>〈施設措置〉</c:v>
                </c:pt>
                <c:pt idx="6">
                  <c:v>〈その他〉</c:v>
                </c:pt>
              </c:strCache>
            </c:strRef>
          </c:cat>
          <c:val>
            <c:numRef>
              <c:f>図表_乳児院!$B$21:$H$21</c:f>
              <c:numCache>
                <c:formatCode>0.0%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130-4CDD-A3BD-35D63B394F0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txPr>
    <a:bodyPr/>
    <a:lstStyle/>
    <a:p>
      <a:pPr>
        <a:defRPr sz="1600"/>
      </a:pPr>
      <a:endParaRPr lang="ja-JP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205154</xdr:colOff>
      <xdr:row>11</xdr:row>
      <xdr:rowOff>234461</xdr:rowOff>
    </xdr:from>
    <xdr:to>
      <xdr:col>12</xdr:col>
      <xdr:colOff>12025922</xdr:colOff>
      <xdr:row>49</xdr:row>
      <xdr:rowOff>54374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5A2E111-3EE2-444D-8A8E-16E1935C7C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224693</xdr:colOff>
      <xdr:row>27</xdr:row>
      <xdr:rowOff>175847</xdr:rowOff>
    </xdr:from>
    <xdr:to>
      <xdr:col>9</xdr:col>
      <xdr:colOff>928077</xdr:colOff>
      <xdr:row>75</xdr:row>
      <xdr:rowOff>100738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E12C82D-DF67-4410-BEF7-FB1452992B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543561</xdr:colOff>
      <xdr:row>11</xdr:row>
      <xdr:rowOff>227216</xdr:rowOff>
    </xdr:from>
    <xdr:to>
      <xdr:col>12</xdr:col>
      <xdr:colOff>11955780</xdr:colOff>
      <xdr:row>47</xdr:row>
      <xdr:rowOff>114300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F60C948-9E7A-4C04-BD0F-11F0ACEDA6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220980</xdr:colOff>
      <xdr:row>27</xdr:row>
      <xdr:rowOff>22861</xdr:rowOff>
    </xdr:from>
    <xdr:to>
      <xdr:col>9</xdr:col>
      <xdr:colOff>914400</xdr:colOff>
      <xdr:row>73</xdr:row>
      <xdr:rowOff>45721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65E32EB-816F-4C4C-B68E-43F036958F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80010</xdr:colOff>
      <xdr:row>1</xdr:row>
      <xdr:rowOff>99061</xdr:rowOff>
    </xdr:from>
    <xdr:to>
      <xdr:col>18</xdr:col>
      <xdr:colOff>511770</xdr:colOff>
      <xdr:row>8</xdr:row>
      <xdr:rowOff>152668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B553E221-E21B-47D5-917B-6F62A6A09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0" y="407671"/>
          <a:ext cx="5403810" cy="1768107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124461</xdr:colOff>
      <xdr:row>12</xdr:row>
      <xdr:rowOff>44336</xdr:rowOff>
    </xdr:from>
    <xdr:to>
      <xdr:col>30</xdr:col>
      <xdr:colOff>472440</xdr:colOff>
      <xdr:row>51</xdr:row>
      <xdr:rowOff>152459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E67BDF6-7DC0-4FE1-954C-553E42C212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693420</xdr:colOff>
      <xdr:row>22</xdr:row>
      <xdr:rowOff>106680</xdr:rowOff>
    </xdr:from>
    <xdr:to>
      <xdr:col>9</xdr:col>
      <xdr:colOff>386312</xdr:colOff>
      <xdr:row>70</xdr:row>
      <xdr:rowOff>49547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378F6C63-F687-4C8B-A5BD-955D4A3D07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374072</xdr:colOff>
      <xdr:row>2</xdr:row>
      <xdr:rowOff>41563</xdr:rowOff>
    </xdr:from>
    <xdr:to>
      <xdr:col>28</xdr:col>
      <xdr:colOff>450654</xdr:colOff>
      <xdr:row>11</xdr:row>
      <xdr:rowOff>177179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E194061-E9D5-464E-A141-AFB01F895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77799" y="734290"/>
          <a:ext cx="10800000" cy="3543834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デザート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502"/>
  <sheetViews>
    <sheetView tabSelected="1" zoomScale="75" zoomScaleNormal="75" workbookViewId="0">
      <selection activeCell="C6" sqref="C6"/>
    </sheetView>
  </sheetViews>
  <sheetFormatPr defaultColWidth="9" defaultRowHeight="19.5" x14ac:dyDescent="0.4"/>
  <cols>
    <col min="1" max="1" width="8.625" style="48" customWidth="1"/>
    <col min="2" max="2" width="15.5" style="48" customWidth="1"/>
    <col min="3" max="3" width="11.625" style="64" customWidth="1"/>
    <col min="4" max="4" width="11.625" style="65" customWidth="1"/>
    <col min="5" max="5" width="11.625" style="66" customWidth="1"/>
    <col min="6" max="6" width="12.25" style="20" customWidth="1"/>
    <col min="7" max="7" width="27.375" style="51" customWidth="1"/>
    <col min="8" max="8" width="14.25" style="52" customWidth="1"/>
    <col min="9" max="9" width="9.875" style="21" customWidth="1"/>
    <col min="10" max="10" width="9" style="48"/>
    <col min="11" max="11" width="5.625" style="48" customWidth="1"/>
    <col min="12" max="12" width="12.875" style="48" customWidth="1"/>
    <col min="13" max="13" width="143.625" style="48" customWidth="1"/>
    <col min="14" max="20" width="9" style="48"/>
  </cols>
  <sheetData>
    <row r="1" spans="1:13" ht="24.4" customHeight="1" x14ac:dyDescent="0.4">
      <c r="A1" s="55" t="s">
        <v>80</v>
      </c>
      <c r="B1" s="56"/>
      <c r="I1" s="49"/>
      <c r="J1" s="47" t="s">
        <v>84</v>
      </c>
      <c r="L1" s="63" t="s">
        <v>79</v>
      </c>
    </row>
    <row r="2" spans="1:13" ht="36" x14ac:dyDescent="0.4">
      <c r="A2" s="36" t="s">
        <v>78</v>
      </c>
      <c r="B2" s="31" t="s">
        <v>77</v>
      </c>
      <c r="C2" s="67" t="s">
        <v>37</v>
      </c>
      <c r="D2" s="68" t="s">
        <v>82</v>
      </c>
      <c r="E2" s="68" t="s">
        <v>81</v>
      </c>
      <c r="F2" s="34" t="s">
        <v>76</v>
      </c>
      <c r="G2" s="30" t="s">
        <v>86</v>
      </c>
      <c r="H2" s="32" t="s">
        <v>85</v>
      </c>
      <c r="I2" s="35" t="s">
        <v>83</v>
      </c>
      <c r="J2" s="33" t="s">
        <v>75</v>
      </c>
      <c r="K2" s="50"/>
      <c r="L2" s="49"/>
    </row>
    <row r="3" spans="1:13" ht="14.45" customHeight="1" x14ac:dyDescent="0.4">
      <c r="A3" s="39" t="s">
        <v>66</v>
      </c>
      <c r="B3" s="42"/>
      <c r="C3" s="69">
        <v>42442</v>
      </c>
      <c r="D3" s="69">
        <v>43670</v>
      </c>
      <c r="E3" s="70">
        <v>44649</v>
      </c>
      <c r="F3" s="37">
        <f>IF(E3="","",DATEDIF(C3,E3,"Y"))</f>
        <v>6</v>
      </c>
      <c r="G3" s="53" t="s">
        <v>65</v>
      </c>
      <c r="H3" s="38" t="s">
        <v>71</v>
      </c>
      <c r="I3" s="40">
        <f>IF(D3="","",DATEDIF(D3,E3,"Y"))</f>
        <v>2</v>
      </c>
      <c r="J3" s="41" t="s">
        <v>72</v>
      </c>
      <c r="K3" s="18" t="s">
        <v>71</v>
      </c>
      <c r="L3" s="57" t="s">
        <v>0</v>
      </c>
      <c r="M3" s="58" t="s">
        <v>111</v>
      </c>
    </row>
    <row r="4" spans="1:13" ht="14.45" customHeight="1" x14ac:dyDescent="0.4">
      <c r="A4" s="39" t="s">
        <v>67</v>
      </c>
      <c r="B4" s="42"/>
      <c r="C4" s="69">
        <v>38265</v>
      </c>
      <c r="D4" s="69">
        <v>39539</v>
      </c>
      <c r="E4" s="70">
        <v>44990</v>
      </c>
      <c r="F4" s="37">
        <f t="shared" ref="F4:F67" si="0">IF(E4="","",DATEDIF(C4,E4,"Y"))</f>
        <v>18</v>
      </c>
      <c r="G4" s="53" t="s">
        <v>69</v>
      </c>
      <c r="H4" s="38" t="s">
        <v>35</v>
      </c>
      <c r="I4" s="40">
        <f t="shared" ref="I4:I67" si="1">IF(D4="","",DATEDIF(D4,E4,"Y"))</f>
        <v>14</v>
      </c>
      <c r="J4" s="41" t="s">
        <v>73</v>
      </c>
      <c r="K4" s="18" t="s">
        <v>31</v>
      </c>
      <c r="L4" s="57" t="s">
        <v>1</v>
      </c>
      <c r="M4" s="59" t="s">
        <v>112</v>
      </c>
    </row>
    <row r="5" spans="1:13" ht="14.45" customHeight="1" x14ac:dyDescent="0.4">
      <c r="A5" s="39" t="s">
        <v>68</v>
      </c>
      <c r="B5" s="42"/>
      <c r="C5" s="69">
        <v>40719</v>
      </c>
      <c r="D5" s="69">
        <v>43707</v>
      </c>
      <c r="E5" s="70">
        <v>45280</v>
      </c>
      <c r="F5" s="37">
        <f t="shared" si="0"/>
        <v>12</v>
      </c>
      <c r="G5" s="53" t="s">
        <v>70</v>
      </c>
      <c r="H5" s="38" t="s">
        <v>31</v>
      </c>
      <c r="I5" s="40">
        <f t="shared" si="1"/>
        <v>4</v>
      </c>
      <c r="J5" s="41" t="s">
        <v>74</v>
      </c>
      <c r="K5" s="18" t="s">
        <v>32</v>
      </c>
      <c r="L5" s="57" t="s">
        <v>2</v>
      </c>
      <c r="M5" s="58" t="s">
        <v>113</v>
      </c>
    </row>
    <row r="6" spans="1:13" ht="14.45" customHeight="1" x14ac:dyDescent="0.4">
      <c r="A6" s="28" t="s">
        <v>58</v>
      </c>
      <c r="B6" s="43"/>
      <c r="C6" s="71"/>
      <c r="D6" s="71"/>
      <c r="E6" s="72"/>
      <c r="F6" s="44" t="str">
        <f t="shared" si="0"/>
        <v/>
      </c>
      <c r="G6" s="54"/>
      <c r="H6" s="45"/>
      <c r="I6" s="46" t="str">
        <f t="shared" si="1"/>
        <v/>
      </c>
      <c r="J6" s="26"/>
      <c r="K6" s="18" t="s">
        <v>33</v>
      </c>
      <c r="L6" s="57" t="s">
        <v>3</v>
      </c>
      <c r="M6" s="59" t="s">
        <v>117</v>
      </c>
    </row>
    <row r="7" spans="1:13" ht="14.45" customHeight="1" x14ac:dyDescent="0.4">
      <c r="A7" s="28" t="s">
        <v>59</v>
      </c>
      <c r="B7" s="43"/>
      <c r="C7" s="71"/>
      <c r="D7" s="71"/>
      <c r="E7" s="72"/>
      <c r="F7" s="44" t="str">
        <f t="shared" si="0"/>
        <v/>
      </c>
      <c r="G7" s="54"/>
      <c r="H7" s="45"/>
      <c r="I7" s="46" t="str">
        <f t="shared" si="1"/>
        <v/>
      </c>
      <c r="J7" s="26"/>
      <c r="K7" s="18" t="s">
        <v>34</v>
      </c>
      <c r="L7" s="57" t="s">
        <v>4</v>
      </c>
      <c r="M7" s="59" t="s">
        <v>118</v>
      </c>
    </row>
    <row r="8" spans="1:13" ht="14.45" customHeight="1" x14ac:dyDescent="0.4">
      <c r="A8" s="28" t="s">
        <v>60</v>
      </c>
      <c r="B8" s="43"/>
      <c r="C8" s="71"/>
      <c r="D8" s="71"/>
      <c r="E8" s="72"/>
      <c r="F8" s="44" t="str">
        <f t="shared" si="0"/>
        <v/>
      </c>
      <c r="G8" s="54"/>
      <c r="H8" s="45"/>
      <c r="I8" s="46" t="str">
        <f t="shared" si="1"/>
        <v/>
      </c>
      <c r="J8" s="26"/>
      <c r="K8" s="18" t="s">
        <v>35</v>
      </c>
      <c r="L8" s="57" t="s">
        <v>5</v>
      </c>
      <c r="M8" s="58" t="s">
        <v>116</v>
      </c>
    </row>
    <row r="9" spans="1:13" ht="14.45" customHeight="1" x14ac:dyDescent="0.4">
      <c r="A9" s="28"/>
      <c r="B9" s="43"/>
      <c r="C9" s="71"/>
      <c r="D9" s="71"/>
      <c r="E9" s="72"/>
      <c r="F9" s="44" t="str">
        <f t="shared" si="0"/>
        <v/>
      </c>
      <c r="G9" s="54"/>
      <c r="H9" s="45"/>
      <c r="I9" s="46" t="str">
        <f t="shared" si="1"/>
        <v/>
      </c>
      <c r="J9" s="26"/>
      <c r="K9" s="18" t="s">
        <v>36</v>
      </c>
      <c r="L9" s="57" t="s">
        <v>6</v>
      </c>
      <c r="M9" s="58" t="s">
        <v>119</v>
      </c>
    </row>
    <row r="10" spans="1:13" ht="14.45" customHeight="1" x14ac:dyDescent="0.4">
      <c r="A10" s="28"/>
      <c r="B10" s="43"/>
      <c r="C10" s="71"/>
      <c r="D10" s="71"/>
      <c r="E10" s="72"/>
      <c r="F10" s="44" t="str">
        <f t="shared" si="0"/>
        <v/>
      </c>
      <c r="G10" s="54"/>
      <c r="H10" s="45"/>
      <c r="I10" s="46" t="str">
        <f t="shared" si="1"/>
        <v/>
      </c>
      <c r="J10" s="26"/>
    </row>
    <row r="11" spans="1:13" ht="14.45" customHeight="1" x14ac:dyDescent="0.4">
      <c r="A11" s="28"/>
      <c r="B11" s="43"/>
      <c r="C11" s="71"/>
      <c r="D11" s="71"/>
      <c r="E11" s="72"/>
      <c r="F11" s="44" t="str">
        <f t="shared" si="0"/>
        <v/>
      </c>
      <c r="G11" s="54"/>
      <c r="H11" s="45"/>
      <c r="I11" s="46" t="str">
        <f t="shared" si="1"/>
        <v/>
      </c>
      <c r="J11" s="26"/>
    </row>
    <row r="12" spans="1:13" ht="14.45" customHeight="1" x14ac:dyDescent="0.4">
      <c r="A12" s="28"/>
      <c r="B12" s="43"/>
      <c r="C12" s="71"/>
      <c r="D12" s="71"/>
      <c r="E12" s="72"/>
      <c r="F12" s="44" t="str">
        <f t="shared" si="0"/>
        <v/>
      </c>
      <c r="G12" s="54"/>
      <c r="H12" s="45"/>
      <c r="I12" s="46" t="str">
        <f t="shared" si="1"/>
        <v/>
      </c>
      <c r="J12" s="26"/>
    </row>
    <row r="13" spans="1:13" ht="14.45" customHeight="1" x14ac:dyDescent="0.4">
      <c r="A13" s="28"/>
      <c r="B13" s="43"/>
      <c r="C13" s="71"/>
      <c r="D13" s="71"/>
      <c r="E13" s="72"/>
      <c r="F13" s="44" t="str">
        <f t="shared" si="0"/>
        <v/>
      </c>
      <c r="G13" s="54"/>
      <c r="H13" s="45"/>
      <c r="I13" s="46" t="str">
        <f t="shared" si="1"/>
        <v/>
      </c>
      <c r="J13" s="26"/>
    </row>
    <row r="14" spans="1:13" ht="14.45" customHeight="1" x14ac:dyDescent="0.4">
      <c r="A14" s="28"/>
      <c r="B14" s="43"/>
      <c r="C14" s="71"/>
      <c r="D14" s="71"/>
      <c r="E14" s="72"/>
      <c r="F14" s="44" t="str">
        <f t="shared" si="0"/>
        <v/>
      </c>
      <c r="G14" s="54"/>
      <c r="H14" s="45"/>
      <c r="I14" s="46" t="str">
        <f t="shared" si="1"/>
        <v/>
      </c>
      <c r="J14" s="26"/>
    </row>
    <row r="15" spans="1:13" ht="14.45" customHeight="1" x14ac:dyDescent="0.4">
      <c r="A15" s="28"/>
      <c r="B15" s="43"/>
      <c r="C15" s="71"/>
      <c r="D15" s="71"/>
      <c r="E15" s="72"/>
      <c r="F15" s="44" t="str">
        <f t="shared" si="0"/>
        <v/>
      </c>
      <c r="G15" s="54"/>
      <c r="H15" s="45"/>
      <c r="I15" s="46" t="str">
        <f t="shared" si="1"/>
        <v/>
      </c>
      <c r="J15" s="26"/>
    </row>
    <row r="16" spans="1:13" ht="14.45" customHeight="1" x14ac:dyDescent="0.4">
      <c r="A16" s="28"/>
      <c r="B16" s="43"/>
      <c r="C16" s="71"/>
      <c r="D16" s="71"/>
      <c r="E16" s="72"/>
      <c r="F16" s="44" t="str">
        <f t="shared" si="0"/>
        <v/>
      </c>
      <c r="G16" s="54"/>
      <c r="H16" s="45"/>
      <c r="I16" s="46" t="str">
        <f t="shared" si="1"/>
        <v/>
      </c>
      <c r="J16" s="26"/>
    </row>
    <row r="17" spans="1:10" ht="14.45" customHeight="1" x14ac:dyDescent="0.4">
      <c r="A17" s="28"/>
      <c r="B17" s="43"/>
      <c r="C17" s="71"/>
      <c r="D17" s="71"/>
      <c r="E17" s="72"/>
      <c r="F17" s="44" t="str">
        <f t="shared" si="0"/>
        <v/>
      </c>
      <c r="G17" s="54"/>
      <c r="H17" s="45"/>
      <c r="I17" s="46" t="str">
        <f t="shared" si="1"/>
        <v/>
      </c>
      <c r="J17" s="26"/>
    </row>
    <row r="18" spans="1:10" ht="14.45" customHeight="1" x14ac:dyDescent="0.4">
      <c r="A18" s="28"/>
      <c r="B18" s="43"/>
      <c r="C18" s="71"/>
      <c r="D18" s="71"/>
      <c r="E18" s="72"/>
      <c r="F18" s="44" t="str">
        <f t="shared" si="0"/>
        <v/>
      </c>
      <c r="G18" s="54"/>
      <c r="H18" s="45"/>
      <c r="I18" s="46" t="str">
        <f t="shared" si="1"/>
        <v/>
      </c>
      <c r="J18" s="26"/>
    </row>
    <row r="19" spans="1:10" ht="14.45" customHeight="1" x14ac:dyDescent="0.4">
      <c r="A19" s="28"/>
      <c r="B19" s="43"/>
      <c r="C19" s="71"/>
      <c r="D19" s="71"/>
      <c r="E19" s="72"/>
      <c r="F19" s="44" t="str">
        <f t="shared" si="0"/>
        <v/>
      </c>
      <c r="G19" s="54"/>
      <c r="H19" s="45"/>
      <c r="I19" s="46" t="str">
        <f t="shared" si="1"/>
        <v/>
      </c>
      <c r="J19" s="26"/>
    </row>
    <row r="20" spans="1:10" ht="14.45" customHeight="1" x14ac:dyDescent="0.4">
      <c r="A20" s="28"/>
      <c r="B20" s="43"/>
      <c r="C20" s="71"/>
      <c r="D20" s="71"/>
      <c r="E20" s="72"/>
      <c r="F20" s="44" t="str">
        <f t="shared" si="0"/>
        <v/>
      </c>
      <c r="G20" s="54"/>
      <c r="H20" s="45"/>
      <c r="I20" s="46" t="str">
        <f t="shared" si="1"/>
        <v/>
      </c>
      <c r="J20" s="26"/>
    </row>
    <row r="21" spans="1:10" ht="14.45" customHeight="1" x14ac:dyDescent="0.4">
      <c r="A21" s="28"/>
      <c r="B21" s="43"/>
      <c r="C21" s="71"/>
      <c r="D21" s="71"/>
      <c r="E21" s="72"/>
      <c r="F21" s="44" t="str">
        <f t="shared" si="0"/>
        <v/>
      </c>
      <c r="G21" s="54"/>
      <c r="H21" s="45"/>
      <c r="I21" s="46" t="str">
        <f t="shared" si="1"/>
        <v/>
      </c>
      <c r="J21" s="26"/>
    </row>
    <row r="22" spans="1:10" ht="14.45" customHeight="1" x14ac:dyDescent="0.4">
      <c r="A22" s="28"/>
      <c r="B22" s="43"/>
      <c r="C22" s="71"/>
      <c r="D22" s="71"/>
      <c r="E22" s="72"/>
      <c r="F22" s="44" t="str">
        <f t="shared" si="0"/>
        <v/>
      </c>
      <c r="G22" s="54"/>
      <c r="H22" s="45"/>
      <c r="I22" s="46" t="str">
        <f t="shared" si="1"/>
        <v/>
      </c>
      <c r="J22" s="26"/>
    </row>
    <row r="23" spans="1:10" ht="14.45" customHeight="1" x14ac:dyDescent="0.4">
      <c r="A23" s="28"/>
      <c r="B23" s="43"/>
      <c r="C23" s="71"/>
      <c r="D23" s="71"/>
      <c r="E23" s="72"/>
      <c r="F23" s="44" t="str">
        <f t="shared" si="0"/>
        <v/>
      </c>
      <c r="G23" s="54"/>
      <c r="H23" s="45"/>
      <c r="I23" s="46" t="str">
        <f t="shared" si="1"/>
        <v/>
      </c>
      <c r="J23" s="26"/>
    </row>
    <row r="24" spans="1:10" ht="18.75" x14ac:dyDescent="0.4">
      <c r="A24" s="28"/>
      <c r="B24" s="43"/>
      <c r="C24" s="71"/>
      <c r="D24" s="71"/>
      <c r="E24" s="72"/>
      <c r="F24" s="44" t="str">
        <f t="shared" si="0"/>
        <v/>
      </c>
      <c r="G24" s="54"/>
      <c r="H24" s="45"/>
      <c r="I24" s="46" t="str">
        <f t="shared" si="1"/>
        <v/>
      </c>
      <c r="J24" s="26"/>
    </row>
    <row r="25" spans="1:10" ht="18.75" x14ac:dyDescent="0.4">
      <c r="A25" s="28"/>
      <c r="B25" s="43"/>
      <c r="C25" s="71"/>
      <c r="D25" s="71"/>
      <c r="E25" s="72"/>
      <c r="F25" s="44" t="str">
        <f t="shared" si="0"/>
        <v/>
      </c>
      <c r="G25" s="54"/>
      <c r="H25" s="45"/>
      <c r="I25" s="46" t="str">
        <f t="shared" si="1"/>
        <v/>
      </c>
      <c r="J25" s="26"/>
    </row>
    <row r="26" spans="1:10" ht="18.75" x14ac:dyDescent="0.4">
      <c r="A26" s="28"/>
      <c r="B26" s="43"/>
      <c r="C26" s="71"/>
      <c r="D26" s="71"/>
      <c r="E26" s="72"/>
      <c r="F26" s="44" t="str">
        <f t="shared" si="0"/>
        <v/>
      </c>
      <c r="G26" s="54"/>
      <c r="H26" s="45"/>
      <c r="I26" s="46" t="str">
        <f t="shared" si="1"/>
        <v/>
      </c>
      <c r="J26" s="26"/>
    </row>
    <row r="27" spans="1:10" ht="18.75" x14ac:dyDescent="0.4">
      <c r="A27" s="28"/>
      <c r="B27" s="43"/>
      <c r="C27" s="71"/>
      <c r="D27" s="71"/>
      <c r="E27" s="72"/>
      <c r="F27" s="44" t="str">
        <f t="shared" si="0"/>
        <v/>
      </c>
      <c r="G27" s="54"/>
      <c r="H27" s="45"/>
      <c r="I27" s="46" t="str">
        <f t="shared" si="1"/>
        <v/>
      </c>
      <c r="J27" s="26"/>
    </row>
    <row r="28" spans="1:10" ht="18.75" x14ac:dyDescent="0.4">
      <c r="A28" s="28"/>
      <c r="B28" s="43"/>
      <c r="C28" s="71"/>
      <c r="D28" s="71"/>
      <c r="E28" s="72"/>
      <c r="F28" s="44" t="str">
        <f t="shared" si="0"/>
        <v/>
      </c>
      <c r="G28" s="54"/>
      <c r="H28" s="45"/>
      <c r="I28" s="46" t="str">
        <f t="shared" si="1"/>
        <v/>
      </c>
      <c r="J28" s="26"/>
    </row>
    <row r="29" spans="1:10" ht="18.75" x14ac:dyDescent="0.4">
      <c r="A29" s="28"/>
      <c r="B29" s="43"/>
      <c r="C29" s="71"/>
      <c r="D29" s="71"/>
      <c r="E29" s="72"/>
      <c r="F29" s="44" t="str">
        <f t="shared" si="0"/>
        <v/>
      </c>
      <c r="G29" s="54"/>
      <c r="H29" s="45"/>
      <c r="I29" s="46" t="str">
        <f t="shared" si="1"/>
        <v/>
      </c>
      <c r="J29" s="26"/>
    </row>
    <row r="30" spans="1:10" ht="18.75" x14ac:dyDescent="0.4">
      <c r="A30" s="28"/>
      <c r="B30" s="43"/>
      <c r="C30" s="71"/>
      <c r="D30" s="71"/>
      <c r="E30" s="72"/>
      <c r="F30" s="44" t="str">
        <f t="shared" si="0"/>
        <v/>
      </c>
      <c r="G30" s="54"/>
      <c r="H30" s="45"/>
      <c r="I30" s="46" t="str">
        <f t="shared" si="1"/>
        <v/>
      </c>
      <c r="J30" s="26"/>
    </row>
    <row r="31" spans="1:10" ht="18.75" x14ac:dyDescent="0.4">
      <c r="A31" s="28"/>
      <c r="B31" s="43"/>
      <c r="C31" s="71"/>
      <c r="D31" s="71"/>
      <c r="E31" s="72"/>
      <c r="F31" s="44" t="str">
        <f t="shared" si="0"/>
        <v/>
      </c>
      <c r="G31" s="54"/>
      <c r="H31" s="45"/>
      <c r="I31" s="46" t="str">
        <f t="shared" si="1"/>
        <v/>
      </c>
      <c r="J31" s="26"/>
    </row>
    <row r="32" spans="1:10" ht="18.75" x14ac:dyDescent="0.4">
      <c r="A32" s="28"/>
      <c r="B32" s="43"/>
      <c r="C32" s="71"/>
      <c r="D32" s="71"/>
      <c r="E32" s="72"/>
      <c r="F32" s="44" t="str">
        <f t="shared" si="0"/>
        <v/>
      </c>
      <c r="G32" s="54"/>
      <c r="H32" s="45"/>
      <c r="I32" s="46" t="str">
        <f t="shared" si="1"/>
        <v/>
      </c>
      <c r="J32" s="26"/>
    </row>
    <row r="33" spans="1:10" ht="18.75" x14ac:dyDescent="0.4">
      <c r="A33" s="28"/>
      <c r="B33" s="43"/>
      <c r="C33" s="71"/>
      <c r="D33" s="71"/>
      <c r="E33" s="72"/>
      <c r="F33" s="44" t="str">
        <f t="shared" si="0"/>
        <v/>
      </c>
      <c r="G33" s="54"/>
      <c r="H33" s="45"/>
      <c r="I33" s="46" t="str">
        <f t="shared" si="1"/>
        <v/>
      </c>
      <c r="J33" s="26"/>
    </row>
    <row r="34" spans="1:10" ht="18.75" x14ac:dyDescent="0.4">
      <c r="A34" s="28"/>
      <c r="B34" s="43"/>
      <c r="C34" s="71"/>
      <c r="D34" s="71"/>
      <c r="E34" s="72"/>
      <c r="F34" s="44" t="str">
        <f t="shared" si="0"/>
        <v/>
      </c>
      <c r="G34" s="54"/>
      <c r="H34" s="45"/>
      <c r="I34" s="46" t="str">
        <f t="shared" si="1"/>
        <v/>
      </c>
      <c r="J34" s="26"/>
    </row>
    <row r="35" spans="1:10" ht="18.75" x14ac:dyDescent="0.4">
      <c r="A35" s="28"/>
      <c r="B35" s="43"/>
      <c r="C35" s="71"/>
      <c r="D35" s="71"/>
      <c r="E35" s="72"/>
      <c r="F35" s="44" t="str">
        <f t="shared" si="0"/>
        <v/>
      </c>
      <c r="G35" s="54"/>
      <c r="H35" s="45"/>
      <c r="I35" s="46" t="str">
        <f t="shared" si="1"/>
        <v/>
      </c>
      <c r="J35" s="26"/>
    </row>
    <row r="36" spans="1:10" ht="18.75" x14ac:dyDescent="0.4">
      <c r="A36" s="28"/>
      <c r="B36" s="43"/>
      <c r="C36" s="71"/>
      <c r="D36" s="71"/>
      <c r="E36" s="72"/>
      <c r="F36" s="44" t="str">
        <f t="shared" si="0"/>
        <v/>
      </c>
      <c r="G36" s="54"/>
      <c r="H36" s="45"/>
      <c r="I36" s="46" t="str">
        <f t="shared" si="1"/>
        <v/>
      </c>
      <c r="J36" s="26"/>
    </row>
    <row r="37" spans="1:10" ht="18.75" x14ac:dyDescent="0.4">
      <c r="A37" s="28"/>
      <c r="B37" s="43"/>
      <c r="C37" s="71"/>
      <c r="D37" s="71"/>
      <c r="E37" s="72"/>
      <c r="F37" s="44" t="str">
        <f t="shared" si="0"/>
        <v/>
      </c>
      <c r="G37" s="54"/>
      <c r="H37" s="45"/>
      <c r="I37" s="46" t="str">
        <f t="shared" si="1"/>
        <v/>
      </c>
      <c r="J37" s="26"/>
    </row>
    <row r="38" spans="1:10" ht="18.75" x14ac:dyDescent="0.4">
      <c r="A38" s="28"/>
      <c r="B38" s="43"/>
      <c r="C38" s="71"/>
      <c r="D38" s="71"/>
      <c r="E38" s="72"/>
      <c r="F38" s="44" t="str">
        <f t="shared" si="0"/>
        <v/>
      </c>
      <c r="G38" s="54"/>
      <c r="H38" s="45"/>
      <c r="I38" s="46" t="str">
        <f t="shared" si="1"/>
        <v/>
      </c>
      <c r="J38" s="26"/>
    </row>
    <row r="39" spans="1:10" ht="18.75" x14ac:dyDescent="0.4">
      <c r="A39" s="28"/>
      <c r="B39" s="43"/>
      <c r="C39" s="71"/>
      <c r="D39" s="71"/>
      <c r="E39" s="72"/>
      <c r="F39" s="44" t="str">
        <f t="shared" si="0"/>
        <v/>
      </c>
      <c r="G39" s="54"/>
      <c r="H39" s="45"/>
      <c r="I39" s="46" t="str">
        <f t="shared" si="1"/>
        <v/>
      </c>
      <c r="J39" s="26"/>
    </row>
    <row r="40" spans="1:10" ht="18.75" x14ac:dyDescent="0.4">
      <c r="A40" s="28"/>
      <c r="B40" s="43"/>
      <c r="C40" s="71"/>
      <c r="D40" s="71"/>
      <c r="E40" s="72"/>
      <c r="F40" s="44" t="str">
        <f t="shared" si="0"/>
        <v/>
      </c>
      <c r="G40" s="54"/>
      <c r="H40" s="45"/>
      <c r="I40" s="46" t="str">
        <f t="shared" si="1"/>
        <v/>
      </c>
      <c r="J40" s="26"/>
    </row>
    <row r="41" spans="1:10" ht="18.75" x14ac:dyDescent="0.4">
      <c r="A41" s="28"/>
      <c r="B41" s="43"/>
      <c r="C41" s="71"/>
      <c r="D41" s="71"/>
      <c r="E41" s="72"/>
      <c r="F41" s="44" t="str">
        <f t="shared" si="0"/>
        <v/>
      </c>
      <c r="G41" s="54"/>
      <c r="H41" s="45"/>
      <c r="I41" s="46" t="str">
        <f t="shared" si="1"/>
        <v/>
      </c>
      <c r="J41" s="26"/>
    </row>
    <row r="42" spans="1:10" ht="18.75" x14ac:dyDescent="0.4">
      <c r="A42" s="28"/>
      <c r="B42" s="43"/>
      <c r="C42" s="71"/>
      <c r="D42" s="71"/>
      <c r="E42" s="72"/>
      <c r="F42" s="44" t="str">
        <f t="shared" si="0"/>
        <v/>
      </c>
      <c r="G42" s="54"/>
      <c r="H42" s="45"/>
      <c r="I42" s="46" t="str">
        <f t="shared" si="1"/>
        <v/>
      </c>
      <c r="J42" s="26"/>
    </row>
    <row r="43" spans="1:10" ht="18.75" x14ac:dyDescent="0.4">
      <c r="A43" s="28"/>
      <c r="B43" s="43"/>
      <c r="C43" s="71"/>
      <c r="D43" s="71"/>
      <c r="E43" s="72"/>
      <c r="F43" s="44" t="str">
        <f t="shared" si="0"/>
        <v/>
      </c>
      <c r="G43" s="54"/>
      <c r="H43" s="45"/>
      <c r="I43" s="46" t="str">
        <f t="shared" si="1"/>
        <v/>
      </c>
      <c r="J43" s="26"/>
    </row>
    <row r="44" spans="1:10" ht="18.75" x14ac:dyDescent="0.4">
      <c r="A44" s="28"/>
      <c r="B44" s="43"/>
      <c r="C44" s="71"/>
      <c r="D44" s="71"/>
      <c r="E44" s="72"/>
      <c r="F44" s="44" t="str">
        <f t="shared" si="0"/>
        <v/>
      </c>
      <c r="G44" s="54"/>
      <c r="H44" s="45"/>
      <c r="I44" s="46" t="str">
        <f t="shared" si="1"/>
        <v/>
      </c>
      <c r="J44" s="26"/>
    </row>
    <row r="45" spans="1:10" ht="18.75" x14ac:dyDescent="0.4">
      <c r="A45" s="28"/>
      <c r="B45" s="43"/>
      <c r="C45" s="71"/>
      <c r="D45" s="71"/>
      <c r="E45" s="72"/>
      <c r="F45" s="44" t="str">
        <f t="shared" si="0"/>
        <v/>
      </c>
      <c r="G45" s="54"/>
      <c r="H45" s="45"/>
      <c r="I45" s="46" t="str">
        <f t="shared" si="1"/>
        <v/>
      </c>
      <c r="J45" s="26"/>
    </row>
    <row r="46" spans="1:10" ht="18.75" x14ac:dyDescent="0.4">
      <c r="A46" s="28"/>
      <c r="B46" s="43"/>
      <c r="C46" s="71"/>
      <c r="D46" s="71"/>
      <c r="E46" s="72"/>
      <c r="F46" s="44" t="str">
        <f t="shared" si="0"/>
        <v/>
      </c>
      <c r="G46" s="54"/>
      <c r="H46" s="45"/>
      <c r="I46" s="46" t="str">
        <f t="shared" si="1"/>
        <v/>
      </c>
      <c r="J46" s="26"/>
    </row>
    <row r="47" spans="1:10" ht="18.75" x14ac:dyDescent="0.4">
      <c r="A47" s="28"/>
      <c r="B47" s="43"/>
      <c r="C47" s="71"/>
      <c r="D47" s="71"/>
      <c r="E47" s="72"/>
      <c r="F47" s="44" t="str">
        <f t="shared" si="0"/>
        <v/>
      </c>
      <c r="G47" s="54"/>
      <c r="H47" s="45"/>
      <c r="I47" s="46" t="str">
        <f t="shared" si="1"/>
        <v/>
      </c>
      <c r="J47" s="26"/>
    </row>
    <row r="48" spans="1:10" ht="18.75" x14ac:dyDescent="0.4">
      <c r="A48" s="28"/>
      <c r="B48" s="43"/>
      <c r="C48" s="71"/>
      <c r="D48" s="71"/>
      <c r="E48" s="72"/>
      <c r="F48" s="44" t="str">
        <f t="shared" si="0"/>
        <v/>
      </c>
      <c r="G48" s="54"/>
      <c r="H48" s="45"/>
      <c r="I48" s="46" t="str">
        <f t="shared" si="1"/>
        <v/>
      </c>
      <c r="J48" s="26"/>
    </row>
    <row r="49" spans="1:10" ht="18.75" x14ac:dyDescent="0.4">
      <c r="A49" s="28"/>
      <c r="B49" s="43"/>
      <c r="C49" s="71"/>
      <c r="D49" s="71"/>
      <c r="E49" s="72"/>
      <c r="F49" s="44" t="str">
        <f t="shared" si="0"/>
        <v/>
      </c>
      <c r="G49" s="54"/>
      <c r="H49" s="45"/>
      <c r="I49" s="46" t="str">
        <f t="shared" si="1"/>
        <v/>
      </c>
      <c r="J49" s="26"/>
    </row>
    <row r="50" spans="1:10" ht="18.75" x14ac:dyDescent="0.4">
      <c r="A50" s="28"/>
      <c r="B50" s="43"/>
      <c r="C50" s="71"/>
      <c r="D50" s="71"/>
      <c r="E50" s="72"/>
      <c r="F50" s="44" t="str">
        <f t="shared" si="0"/>
        <v/>
      </c>
      <c r="G50" s="54"/>
      <c r="H50" s="45"/>
      <c r="I50" s="46" t="str">
        <f t="shared" si="1"/>
        <v/>
      </c>
      <c r="J50" s="26"/>
    </row>
    <row r="51" spans="1:10" ht="18.75" x14ac:dyDescent="0.4">
      <c r="A51" s="28"/>
      <c r="B51" s="43"/>
      <c r="C51" s="71"/>
      <c r="D51" s="71"/>
      <c r="E51" s="72"/>
      <c r="F51" s="44" t="str">
        <f t="shared" si="0"/>
        <v/>
      </c>
      <c r="G51" s="54"/>
      <c r="H51" s="45"/>
      <c r="I51" s="46" t="str">
        <f t="shared" si="1"/>
        <v/>
      </c>
      <c r="J51" s="26"/>
    </row>
    <row r="52" spans="1:10" ht="18.75" x14ac:dyDescent="0.4">
      <c r="A52" s="28"/>
      <c r="B52" s="43"/>
      <c r="C52" s="71"/>
      <c r="D52" s="71"/>
      <c r="E52" s="72"/>
      <c r="F52" s="44" t="str">
        <f t="shared" si="0"/>
        <v/>
      </c>
      <c r="G52" s="54"/>
      <c r="H52" s="45"/>
      <c r="I52" s="46" t="str">
        <f t="shared" si="1"/>
        <v/>
      </c>
      <c r="J52" s="26"/>
    </row>
    <row r="53" spans="1:10" ht="18.75" x14ac:dyDescent="0.4">
      <c r="A53" s="28"/>
      <c r="B53" s="43"/>
      <c r="C53" s="71"/>
      <c r="D53" s="71"/>
      <c r="E53" s="72"/>
      <c r="F53" s="44" t="str">
        <f t="shared" si="0"/>
        <v/>
      </c>
      <c r="G53" s="54"/>
      <c r="H53" s="45"/>
      <c r="I53" s="46" t="str">
        <f t="shared" si="1"/>
        <v/>
      </c>
      <c r="J53" s="26"/>
    </row>
    <row r="54" spans="1:10" ht="18.75" x14ac:dyDescent="0.4">
      <c r="A54" s="28"/>
      <c r="B54" s="43"/>
      <c r="C54" s="71"/>
      <c r="D54" s="71"/>
      <c r="E54" s="72"/>
      <c r="F54" s="44" t="str">
        <f t="shared" si="0"/>
        <v/>
      </c>
      <c r="G54" s="54"/>
      <c r="H54" s="45"/>
      <c r="I54" s="46" t="str">
        <f t="shared" si="1"/>
        <v/>
      </c>
      <c r="J54" s="26"/>
    </row>
    <row r="55" spans="1:10" ht="18.75" x14ac:dyDescent="0.4">
      <c r="A55" s="28"/>
      <c r="B55" s="43"/>
      <c r="C55" s="71"/>
      <c r="D55" s="71"/>
      <c r="E55" s="72"/>
      <c r="F55" s="44" t="str">
        <f t="shared" si="0"/>
        <v/>
      </c>
      <c r="G55" s="54"/>
      <c r="H55" s="45"/>
      <c r="I55" s="46" t="str">
        <f t="shared" si="1"/>
        <v/>
      </c>
      <c r="J55" s="26"/>
    </row>
    <row r="56" spans="1:10" ht="18.75" x14ac:dyDescent="0.4">
      <c r="A56" s="28"/>
      <c r="B56" s="43"/>
      <c r="C56" s="71"/>
      <c r="D56" s="71"/>
      <c r="E56" s="72"/>
      <c r="F56" s="44" t="str">
        <f t="shared" si="0"/>
        <v/>
      </c>
      <c r="G56" s="54"/>
      <c r="H56" s="45"/>
      <c r="I56" s="46" t="str">
        <f t="shared" si="1"/>
        <v/>
      </c>
      <c r="J56" s="26"/>
    </row>
    <row r="57" spans="1:10" ht="18.75" x14ac:dyDescent="0.4">
      <c r="A57" s="28"/>
      <c r="B57" s="43"/>
      <c r="C57" s="71"/>
      <c r="D57" s="71"/>
      <c r="E57" s="72"/>
      <c r="F57" s="44" t="str">
        <f t="shared" si="0"/>
        <v/>
      </c>
      <c r="G57" s="54"/>
      <c r="H57" s="45"/>
      <c r="I57" s="46" t="str">
        <f t="shared" si="1"/>
        <v/>
      </c>
      <c r="J57" s="26"/>
    </row>
    <row r="58" spans="1:10" ht="18.75" x14ac:dyDescent="0.4">
      <c r="A58" s="28"/>
      <c r="B58" s="43"/>
      <c r="C58" s="71"/>
      <c r="D58" s="71"/>
      <c r="E58" s="72"/>
      <c r="F58" s="44" t="str">
        <f t="shared" si="0"/>
        <v/>
      </c>
      <c r="G58" s="54"/>
      <c r="H58" s="45"/>
      <c r="I58" s="46" t="str">
        <f t="shared" si="1"/>
        <v/>
      </c>
      <c r="J58" s="26"/>
    </row>
    <row r="59" spans="1:10" ht="18.75" x14ac:dyDescent="0.4">
      <c r="A59" s="28"/>
      <c r="B59" s="43"/>
      <c r="C59" s="71"/>
      <c r="D59" s="71"/>
      <c r="E59" s="72"/>
      <c r="F59" s="44" t="str">
        <f t="shared" si="0"/>
        <v/>
      </c>
      <c r="G59" s="54"/>
      <c r="H59" s="45"/>
      <c r="I59" s="46" t="str">
        <f t="shared" si="1"/>
        <v/>
      </c>
      <c r="J59" s="26"/>
    </row>
    <row r="60" spans="1:10" ht="18.75" x14ac:dyDescent="0.4">
      <c r="A60" s="28"/>
      <c r="B60" s="43"/>
      <c r="C60" s="71"/>
      <c r="D60" s="71"/>
      <c r="E60" s="72"/>
      <c r="F60" s="44" t="str">
        <f t="shared" si="0"/>
        <v/>
      </c>
      <c r="G60" s="54"/>
      <c r="H60" s="45"/>
      <c r="I60" s="46" t="str">
        <f t="shared" si="1"/>
        <v/>
      </c>
      <c r="J60" s="26"/>
    </row>
    <row r="61" spans="1:10" ht="18.75" x14ac:dyDescent="0.4">
      <c r="A61" s="28"/>
      <c r="B61" s="43"/>
      <c r="C61" s="71"/>
      <c r="D61" s="71"/>
      <c r="E61" s="72"/>
      <c r="F61" s="44" t="str">
        <f t="shared" si="0"/>
        <v/>
      </c>
      <c r="G61" s="54"/>
      <c r="H61" s="45"/>
      <c r="I61" s="46" t="str">
        <f t="shared" si="1"/>
        <v/>
      </c>
      <c r="J61" s="26"/>
    </row>
    <row r="62" spans="1:10" ht="18.75" x14ac:dyDescent="0.4">
      <c r="A62" s="28"/>
      <c r="B62" s="43"/>
      <c r="C62" s="71"/>
      <c r="D62" s="71"/>
      <c r="E62" s="72"/>
      <c r="F62" s="44" t="str">
        <f t="shared" si="0"/>
        <v/>
      </c>
      <c r="G62" s="54"/>
      <c r="H62" s="45"/>
      <c r="I62" s="46" t="str">
        <f t="shared" si="1"/>
        <v/>
      </c>
      <c r="J62" s="26"/>
    </row>
    <row r="63" spans="1:10" ht="18.75" x14ac:dyDescent="0.4">
      <c r="A63" s="28"/>
      <c r="B63" s="43"/>
      <c r="C63" s="71"/>
      <c r="D63" s="71"/>
      <c r="E63" s="72"/>
      <c r="F63" s="44" t="str">
        <f t="shared" si="0"/>
        <v/>
      </c>
      <c r="G63" s="54"/>
      <c r="H63" s="45"/>
      <c r="I63" s="46" t="str">
        <f t="shared" si="1"/>
        <v/>
      </c>
      <c r="J63" s="26"/>
    </row>
    <row r="64" spans="1:10" ht="18.75" x14ac:dyDescent="0.4">
      <c r="A64" s="28"/>
      <c r="B64" s="43"/>
      <c r="C64" s="71"/>
      <c r="D64" s="71"/>
      <c r="E64" s="72"/>
      <c r="F64" s="44" t="str">
        <f t="shared" si="0"/>
        <v/>
      </c>
      <c r="G64" s="54"/>
      <c r="H64" s="45"/>
      <c r="I64" s="46" t="str">
        <f t="shared" si="1"/>
        <v/>
      </c>
      <c r="J64" s="26"/>
    </row>
    <row r="65" spans="1:10" ht="18.75" x14ac:dyDescent="0.4">
      <c r="A65" s="28"/>
      <c r="B65" s="43"/>
      <c r="C65" s="71"/>
      <c r="D65" s="71"/>
      <c r="E65" s="72"/>
      <c r="F65" s="44" t="str">
        <f t="shared" si="0"/>
        <v/>
      </c>
      <c r="G65" s="54"/>
      <c r="H65" s="45"/>
      <c r="I65" s="46" t="str">
        <f t="shared" si="1"/>
        <v/>
      </c>
      <c r="J65" s="26"/>
    </row>
    <row r="66" spans="1:10" ht="18.75" x14ac:dyDescent="0.4">
      <c r="A66" s="28"/>
      <c r="B66" s="43"/>
      <c r="C66" s="71"/>
      <c r="D66" s="71"/>
      <c r="E66" s="72"/>
      <c r="F66" s="44" t="str">
        <f t="shared" si="0"/>
        <v/>
      </c>
      <c r="G66" s="54"/>
      <c r="H66" s="45"/>
      <c r="I66" s="46" t="str">
        <f t="shared" si="1"/>
        <v/>
      </c>
      <c r="J66" s="26"/>
    </row>
    <row r="67" spans="1:10" ht="18.75" x14ac:dyDescent="0.4">
      <c r="A67" s="28"/>
      <c r="B67" s="43"/>
      <c r="C67" s="71"/>
      <c r="D67" s="71"/>
      <c r="E67" s="72"/>
      <c r="F67" s="44" t="str">
        <f t="shared" si="0"/>
        <v/>
      </c>
      <c r="G67" s="54"/>
      <c r="H67" s="45"/>
      <c r="I67" s="46" t="str">
        <f t="shared" si="1"/>
        <v/>
      </c>
      <c r="J67" s="26"/>
    </row>
    <row r="68" spans="1:10" ht="18.75" x14ac:dyDescent="0.4">
      <c r="A68" s="28"/>
      <c r="B68" s="43"/>
      <c r="C68" s="71"/>
      <c r="D68" s="71"/>
      <c r="E68" s="72"/>
      <c r="F68" s="44" t="str">
        <f t="shared" ref="F68:F131" si="2">IF(E68="","",DATEDIF(C68,E68,"Y"))</f>
        <v/>
      </c>
      <c r="G68" s="54"/>
      <c r="H68" s="45"/>
      <c r="I68" s="46" t="str">
        <f t="shared" ref="I68:I131" si="3">IF(D68="","",DATEDIF(D68,E68,"Y"))</f>
        <v/>
      </c>
      <c r="J68" s="26"/>
    </row>
    <row r="69" spans="1:10" ht="18.75" x14ac:dyDescent="0.4">
      <c r="A69" s="28"/>
      <c r="B69" s="43"/>
      <c r="C69" s="71"/>
      <c r="D69" s="71"/>
      <c r="E69" s="72"/>
      <c r="F69" s="44" t="str">
        <f t="shared" si="2"/>
        <v/>
      </c>
      <c r="G69" s="54"/>
      <c r="H69" s="45"/>
      <c r="I69" s="46" t="str">
        <f t="shared" si="3"/>
        <v/>
      </c>
      <c r="J69" s="26"/>
    </row>
    <row r="70" spans="1:10" ht="18.75" x14ac:dyDescent="0.4">
      <c r="A70" s="28"/>
      <c r="B70" s="43"/>
      <c r="C70" s="71"/>
      <c r="D70" s="71"/>
      <c r="E70" s="72"/>
      <c r="F70" s="44" t="str">
        <f t="shared" si="2"/>
        <v/>
      </c>
      <c r="G70" s="54"/>
      <c r="H70" s="45"/>
      <c r="I70" s="46" t="str">
        <f t="shared" si="3"/>
        <v/>
      </c>
      <c r="J70" s="26"/>
    </row>
    <row r="71" spans="1:10" ht="18.75" x14ac:dyDescent="0.4">
      <c r="A71" s="28"/>
      <c r="B71" s="43"/>
      <c r="C71" s="71"/>
      <c r="D71" s="71"/>
      <c r="E71" s="72"/>
      <c r="F71" s="44" t="str">
        <f t="shared" si="2"/>
        <v/>
      </c>
      <c r="G71" s="54"/>
      <c r="H71" s="45"/>
      <c r="I71" s="46" t="str">
        <f t="shared" si="3"/>
        <v/>
      </c>
      <c r="J71" s="26"/>
    </row>
    <row r="72" spans="1:10" ht="18.75" x14ac:dyDescent="0.4">
      <c r="A72" s="28"/>
      <c r="B72" s="43"/>
      <c r="C72" s="71"/>
      <c r="D72" s="71"/>
      <c r="E72" s="72"/>
      <c r="F72" s="44" t="str">
        <f t="shared" si="2"/>
        <v/>
      </c>
      <c r="G72" s="54"/>
      <c r="H72" s="45"/>
      <c r="I72" s="46" t="str">
        <f t="shared" si="3"/>
        <v/>
      </c>
      <c r="J72" s="26"/>
    </row>
    <row r="73" spans="1:10" ht="18.75" x14ac:dyDescent="0.4">
      <c r="A73" s="28"/>
      <c r="B73" s="43"/>
      <c r="C73" s="71"/>
      <c r="D73" s="71"/>
      <c r="E73" s="72"/>
      <c r="F73" s="44" t="str">
        <f t="shared" si="2"/>
        <v/>
      </c>
      <c r="G73" s="54"/>
      <c r="H73" s="45"/>
      <c r="I73" s="46" t="str">
        <f t="shared" si="3"/>
        <v/>
      </c>
      <c r="J73" s="26"/>
    </row>
    <row r="74" spans="1:10" ht="18.75" x14ac:dyDescent="0.4">
      <c r="A74" s="28"/>
      <c r="B74" s="43"/>
      <c r="C74" s="71"/>
      <c r="D74" s="71"/>
      <c r="E74" s="72"/>
      <c r="F74" s="44" t="str">
        <f t="shared" si="2"/>
        <v/>
      </c>
      <c r="G74" s="54"/>
      <c r="H74" s="45"/>
      <c r="I74" s="46" t="str">
        <f t="shared" si="3"/>
        <v/>
      </c>
      <c r="J74" s="26"/>
    </row>
    <row r="75" spans="1:10" ht="18.75" x14ac:dyDescent="0.4">
      <c r="A75" s="28"/>
      <c r="B75" s="43"/>
      <c r="C75" s="71"/>
      <c r="D75" s="71"/>
      <c r="E75" s="72"/>
      <c r="F75" s="44" t="str">
        <f t="shared" si="2"/>
        <v/>
      </c>
      <c r="G75" s="54"/>
      <c r="H75" s="45"/>
      <c r="I75" s="46" t="str">
        <f t="shared" si="3"/>
        <v/>
      </c>
      <c r="J75" s="26"/>
    </row>
    <row r="76" spans="1:10" ht="18.75" x14ac:dyDescent="0.4">
      <c r="A76" s="28"/>
      <c r="B76" s="43"/>
      <c r="C76" s="71"/>
      <c r="D76" s="71"/>
      <c r="E76" s="72"/>
      <c r="F76" s="44" t="str">
        <f t="shared" si="2"/>
        <v/>
      </c>
      <c r="G76" s="54"/>
      <c r="H76" s="45"/>
      <c r="I76" s="46" t="str">
        <f t="shared" si="3"/>
        <v/>
      </c>
      <c r="J76" s="26"/>
    </row>
    <row r="77" spans="1:10" ht="18.75" x14ac:dyDescent="0.4">
      <c r="A77" s="28"/>
      <c r="B77" s="43"/>
      <c r="C77" s="71"/>
      <c r="D77" s="71"/>
      <c r="E77" s="72"/>
      <c r="F77" s="44" t="str">
        <f t="shared" si="2"/>
        <v/>
      </c>
      <c r="G77" s="54"/>
      <c r="H77" s="45"/>
      <c r="I77" s="46" t="str">
        <f t="shared" si="3"/>
        <v/>
      </c>
      <c r="J77" s="26"/>
    </row>
    <row r="78" spans="1:10" ht="18.75" x14ac:dyDescent="0.4">
      <c r="A78" s="28"/>
      <c r="B78" s="43"/>
      <c r="C78" s="71"/>
      <c r="D78" s="71"/>
      <c r="E78" s="72"/>
      <c r="F78" s="44" t="str">
        <f t="shared" si="2"/>
        <v/>
      </c>
      <c r="G78" s="54"/>
      <c r="H78" s="45"/>
      <c r="I78" s="46" t="str">
        <f t="shared" si="3"/>
        <v/>
      </c>
      <c r="J78" s="26"/>
    </row>
    <row r="79" spans="1:10" ht="18.75" x14ac:dyDescent="0.4">
      <c r="A79" s="28"/>
      <c r="B79" s="43"/>
      <c r="C79" s="71"/>
      <c r="D79" s="71"/>
      <c r="E79" s="72"/>
      <c r="F79" s="44" t="str">
        <f t="shared" si="2"/>
        <v/>
      </c>
      <c r="G79" s="54"/>
      <c r="H79" s="45"/>
      <c r="I79" s="46" t="str">
        <f t="shared" si="3"/>
        <v/>
      </c>
      <c r="J79" s="26"/>
    </row>
    <row r="80" spans="1:10" ht="18.75" x14ac:dyDescent="0.4">
      <c r="A80" s="28"/>
      <c r="B80" s="43"/>
      <c r="C80" s="71"/>
      <c r="D80" s="71"/>
      <c r="E80" s="72"/>
      <c r="F80" s="44" t="str">
        <f t="shared" si="2"/>
        <v/>
      </c>
      <c r="G80" s="54"/>
      <c r="H80" s="45"/>
      <c r="I80" s="46" t="str">
        <f t="shared" si="3"/>
        <v/>
      </c>
      <c r="J80" s="26"/>
    </row>
    <row r="81" spans="1:10" ht="18.75" x14ac:dyDescent="0.4">
      <c r="A81" s="28"/>
      <c r="B81" s="43"/>
      <c r="C81" s="71"/>
      <c r="D81" s="71"/>
      <c r="E81" s="72"/>
      <c r="F81" s="44" t="str">
        <f t="shared" si="2"/>
        <v/>
      </c>
      <c r="G81" s="54"/>
      <c r="H81" s="45"/>
      <c r="I81" s="46" t="str">
        <f t="shared" si="3"/>
        <v/>
      </c>
      <c r="J81" s="26"/>
    </row>
    <row r="82" spans="1:10" ht="18.75" x14ac:dyDescent="0.4">
      <c r="A82" s="28"/>
      <c r="B82" s="43"/>
      <c r="C82" s="71"/>
      <c r="D82" s="71"/>
      <c r="E82" s="72"/>
      <c r="F82" s="44" t="str">
        <f t="shared" si="2"/>
        <v/>
      </c>
      <c r="G82" s="54"/>
      <c r="H82" s="45"/>
      <c r="I82" s="46" t="str">
        <f t="shared" si="3"/>
        <v/>
      </c>
      <c r="J82" s="26"/>
    </row>
    <row r="83" spans="1:10" ht="18.75" x14ac:dyDescent="0.4">
      <c r="A83" s="28"/>
      <c r="B83" s="43"/>
      <c r="C83" s="71"/>
      <c r="D83" s="71"/>
      <c r="E83" s="72"/>
      <c r="F83" s="44" t="str">
        <f t="shared" si="2"/>
        <v/>
      </c>
      <c r="G83" s="54"/>
      <c r="H83" s="45"/>
      <c r="I83" s="46" t="str">
        <f t="shared" si="3"/>
        <v/>
      </c>
      <c r="J83" s="26"/>
    </row>
    <row r="84" spans="1:10" ht="18.75" x14ac:dyDescent="0.4">
      <c r="A84" s="28"/>
      <c r="B84" s="43"/>
      <c r="C84" s="71"/>
      <c r="D84" s="71"/>
      <c r="E84" s="72"/>
      <c r="F84" s="44" t="str">
        <f t="shared" si="2"/>
        <v/>
      </c>
      <c r="G84" s="54"/>
      <c r="H84" s="45"/>
      <c r="I84" s="46" t="str">
        <f t="shared" si="3"/>
        <v/>
      </c>
      <c r="J84" s="26"/>
    </row>
    <row r="85" spans="1:10" ht="18.75" x14ac:dyDescent="0.4">
      <c r="A85" s="28"/>
      <c r="B85" s="43"/>
      <c r="C85" s="71"/>
      <c r="D85" s="71"/>
      <c r="E85" s="72"/>
      <c r="F85" s="44" t="str">
        <f t="shared" si="2"/>
        <v/>
      </c>
      <c r="G85" s="54"/>
      <c r="H85" s="45"/>
      <c r="I85" s="46" t="str">
        <f t="shared" si="3"/>
        <v/>
      </c>
      <c r="J85" s="26"/>
    </row>
    <row r="86" spans="1:10" ht="18.75" x14ac:dyDescent="0.4">
      <c r="A86" s="28"/>
      <c r="B86" s="43"/>
      <c r="C86" s="71"/>
      <c r="D86" s="71"/>
      <c r="E86" s="72"/>
      <c r="F86" s="44" t="str">
        <f t="shared" si="2"/>
        <v/>
      </c>
      <c r="G86" s="54"/>
      <c r="H86" s="45"/>
      <c r="I86" s="46" t="str">
        <f t="shared" si="3"/>
        <v/>
      </c>
      <c r="J86" s="26"/>
    </row>
    <row r="87" spans="1:10" ht="18.75" x14ac:dyDescent="0.4">
      <c r="A87" s="28"/>
      <c r="B87" s="43"/>
      <c r="C87" s="71"/>
      <c r="D87" s="71"/>
      <c r="E87" s="72"/>
      <c r="F87" s="44" t="str">
        <f t="shared" si="2"/>
        <v/>
      </c>
      <c r="G87" s="54"/>
      <c r="H87" s="45"/>
      <c r="I87" s="46" t="str">
        <f t="shared" si="3"/>
        <v/>
      </c>
      <c r="J87" s="26"/>
    </row>
    <row r="88" spans="1:10" ht="18.75" x14ac:dyDescent="0.4">
      <c r="A88" s="28"/>
      <c r="B88" s="43"/>
      <c r="C88" s="71"/>
      <c r="D88" s="71"/>
      <c r="E88" s="72"/>
      <c r="F88" s="44" t="str">
        <f t="shared" si="2"/>
        <v/>
      </c>
      <c r="G88" s="54"/>
      <c r="H88" s="45"/>
      <c r="I88" s="46" t="str">
        <f t="shared" si="3"/>
        <v/>
      </c>
      <c r="J88" s="26"/>
    </row>
    <row r="89" spans="1:10" ht="18.75" x14ac:dyDescent="0.4">
      <c r="A89" s="28"/>
      <c r="B89" s="43"/>
      <c r="C89" s="71"/>
      <c r="D89" s="71"/>
      <c r="E89" s="72"/>
      <c r="F89" s="44" t="str">
        <f t="shared" si="2"/>
        <v/>
      </c>
      <c r="G89" s="54"/>
      <c r="H89" s="45"/>
      <c r="I89" s="46" t="str">
        <f t="shared" si="3"/>
        <v/>
      </c>
      <c r="J89" s="26"/>
    </row>
    <row r="90" spans="1:10" ht="18.75" x14ac:dyDescent="0.4">
      <c r="A90" s="28"/>
      <c r="B90" s="43"/>
      <c r="C90" s="71"/>
      <c r="D90" s="71"/>
      <c r="E90" s="72"/>
      <c r="F90" s="44" t="str">
        <f t="shared" si="2"/>
        <v/>
      </c>
      <c r="G90" s="54"/>
      <c r="H90" s="45"/>
      <c r="I90" s="46" t="str">
        <f t="shared" si="3"/>
        <v/>
      </c>
      <c r="J90" s="26"/>
    </row>
    <row r="91" spans="1:10" ht="18.75" x14ac:dyDescent="0.4">
      <c r="A91" s="28"/>
      <c r="B91" s="43"/>
      <c r="C91" s="71"/>
      <c r="D91" s="71"/>
      <c r="E91" s="72"/>
      <c r="F91" s="44" t="str">
        <f t="shared" si="2"/>
        <v/>
      </c>
      <c r="G91" s="54"/>
      <c r="H91" s="45"/>
      <c r="I91" s="46" t="str">
        <f t="shared" si="3"/>
        <v/>
      </c>
      <c r="J91" s="26"/>
    </row>
    <row r="92" spans="1:10" ht="18.75" x14ac:dyDescent="0.4">
      <c r="A92" s="28"/>
      <c r="B92" s="43"/>
      <c r="C92" s="71"/>
      <c r="D92" s="71"/>
      <c r="E92" s="72"/>
      <c r="F92" s="44" t="str">
        <f t="shared" si="2"/>
        <v/>
      </c>
      <c r="G92" s="54"/>
      <c r="H92" s="45"/>
      <c r="I92" s="46" t="str">
        <f t="shared" si="3"/>
        <v/>
      </c>
      <c r="J92" s="26"/>
    </row>
    <row r="93" spans="1:10" ht="18.75" x14ac:dyDescent="0.4">
      <c r="A93" s="28"/>
      <c r="B93" s="43"/>
      <c r="C93" s="71"/>
      <c r="D93" s="71"/>
      <c r="E93" s="72"/>
      <c r="F93" s="44" t="str">
        <f t="shared" si="2"/>
        <v/>
      </c>
      <c r="G93" s="54"/>
      <c r="H93" s="45"/>
      <c r="I93" s="46" t="str">
        <f t="shared" si="3"/>
        <v/>
      </c>
      <c r="J93" s="26"/>
    </row>
    <row r="94" spans="1:10" ht="18.75" x14ac:dyDescent="0.4">
      <c r="A94" s="28"/>
      <c r="B94" s="43"/>
      <c r="C94" s="71"/>
      <c r="D94" s="71"/>
      <c r="E94" s="72"/>
      <c r="F94" s="44" t="str">
        <f t="shared" si="2"/>
        <v/>
      </c>
      <c r="G94" s="54"/>
      <c r="H94" s="45"/>
      <c r="I94" s="46" t="str">
        <f t="shared" si="3"/>
        <v/>
      </c>
      <c r="J94" s="26"/>
    </row>
    <row r="95" spans="1:10" ht="18.75" x14ac:dyDescent="0.4">
      <c r="A95" s="28"/>
      <c r="B95" s="43"/>
      <c r="C95" s="71"/>
      <c r="D95" s="71"/>
      <c r="E95" s="72"/>
      <c r="F95" s="44" t="str">
        <f t="shared" si="2"/>
        <v/>
      </c>
      <c r="G95" s="54"/>
      <c r="H95" s="45"/>
      <c r="I95" s="46" t="str">
        <f t="shared" si="3"/>
        <v/>
      </c>
      <c r="J95" s="26"/>
    </row>
    <row r="96" spans="1:10" ht="18.75" x14ac:dyDescent="0.4">
      <c r="A96" s="28"/>
      <c r="B96" s="43"/>
      <c r="C96" s="71"/>
      <c r="D96" s="71"/>
      <c r="E96" s="72"/>
      <c r="F96" s="44" t="str">
        <f t="shared" si="2"/>
        <v/>
      </c>
      <c r="G96" s="54"/>
      <c r="H96" s="45"/>
      <c r="I96" s="46" t="str">
        <f t="shared" si="3"/>
        <v/>
      </c>
      <c r="J96" s="26"/>
    </row>
    <row r="97" spans="1:10" ht="18.75" x14ac:dyDescent="0.4">
      <c r="A97" s="28"/>
      <c r="B97" s="43"/>
      <c r="C97" s="71"/>
      <c r="D97" s="71"/>
      <c r="E97" s="72"/>
      <c r="F97" s="44" t="str">
        <f t="shared" si="2"/>
        <v/>
      </c>
      <c r="G97" s="54"/>
      <c r="H97" s="45"/>
      <c r="I97" s="46" t="str">
        <f t="shared" si="3"/>
        <v/>
      </c>
      <c r="J97" s="26"/>
    </row>
    <row r="98" spans="1:10" ht="18.75" x14ac:dyDescent="0.4">
      <c r="A98" s="28"/>
      <c r="B98" s="43"/>
      <c r="C98" s="71"/>
      <c r="D98" s="71"/>
      <c r="E98" s="72"/>
      <c r="F98" s="44" t="str">
        <f t="shared" si="2"/>
        <v/>
      </c>
      <c r="G98" s="54"/>
      <c r="H98" s="45"/>
      <c r="I98" s="46" t="str">
        <f t="shared" si="3"/>
        <v/>
      </c>
      <c r="J98" s="26"/>
    </row>
    <row r="99" spans="1:10" ht="18.75" x14ac:dyDescent="0.4">
      <c r="A99" s="28"/>
      <c r="B99" s="43"/>
      <c r="C99" s="71"/>
      <c r="D99" s="71"/>
      <c r="E99" s="72"/>
      <c r="F99" s="44" t="str">
        <f t="shared" si="2"/>
        <v/>
      </c>
      <c r="G99" s="54"/>
      <c r="H99" s="45"/>
      <c r="I99" s="46" t="str">
        <f t="shared" si="3"/>
        <v/>
      </c>
      <c r="J99" s="26"/>
    </row>
    <row r="100" spans="1:10" ht="18.75" x14ac:dyDescent="0.4">
      <c r="A100" s="28"/>
      <c r="B100" s="43"/>
      <c r="C100" s="71"/>
      <c r="D100" s="71"/>
      <c r="E100" s="72"/>
      <c r="F100" s="44" t="str">
        <f t="shared" si="2"/>
        <v/>
      </c>
      <c r="G100" s="54"/>
      <c r="H100" s="45"/>
      <c r="I100" s="46" t="str">
        <f t="shared" si="3"/>
        <v/>
      </c>
      <c r="J100" s="26"/>
    </row>
    <row r="101" spans="1:10" ht="18.75" x14ac:dyDescent="0.4">
      <c r="A101" s="28"/>
      <c r="B101" s="43"/>
      <c r="C101" s="71"/>
      <c r="D101" s="71"/>
      <c r="E101" s="72"/>
      <c r="F101" s="44" t="str">
        <f t="shared" si="2"/>
        <v/>
      </c>
      <c r="G101" s="54"/>
      <c r="H101" s="45"/>
      <c r="I101" s="46" t="str">
        <f t="shared" si="3"/>
        <v/>
      </c>
      <c r="J101" s="26"/>
    </row>
    <row r="102" spans="1:10" ht="18.75" x14ac:dyDescent="0.4">
      <c r="A102" s="28"/>
      <c r="B102" s="43"/>
      <c r="C102" s="71"/>
      <c r="D102" s="71"/>
      <c r="E102" s="72"/>
      <c r="F102" s="44" t="str">
        <f t="shared" si="2"/>
        <v/>
      </c>
      <c r="G102" s="54"/>
      <c r="H102" s="45"/>
      <c r="I102" s="46" t="str">
        <f t="shared" si="3"/>
        <v/>
      </c>
      <c r="J102" s="26"/>
    </row>
    <row r="103" spans="1:10" ht="18.75" x14ac:dyDescent="0.4">
      <c r="A103" s="28"/>
      <c r="B103" s="43"/>
      <c r="C103" s="71"/>
      <c r="D103" s="71"/>
      <c r="E103" s="72"/>
      <c r="F103" s="44" t="str">
        <f t="shared" si="2"/>
        <v/>
      </c>
      <c r="G103" s="54"/>
      <c r="H103" s="45"/>
      <c r="I103" s="46" t="str">
        <f t="shared" si="3"/>
        <v/>
      </c>
      <c r="J103" s="26"/>
    </row>
    <row r="104" spans="1:10" ht="18.75" x14ac:dyDescent="0.4">
      <c r="A104" s="28"/>
      <c r="B104" s="43"/>
      <c r="C104" s="71"/>
      <c r="D104" s="71"/>
      <c r="E104" s="72"/>
      <c r="F104" s="44" t="str">
        <f t="shared" si="2"/>
        <v/>
      </c>
      <c r="G104" s="54"/>
      <c r="H104" s="45"/>
      <c r="I104" s="46" t="str">
        <f t="shared" si="3"/>
        <v/>
      </c>
      <c r="J104" s="26"/>
    </row>
    <row r="105" spans="1:10" ht="18.75" x14ac:dyDescent="0.4">
      <c r="A105" s="28"/>
      <c r="B105" s="43"/>
      <c r="C105" s="71"/>
      <c r="D105" s="71"/>
      <c r="E105" s="72"/>
      <c r="F105" s="44" t="str">
        <f t="shared" si="2"/>
        <v/>
      </c>
      <c r="G105" s="54"/>
      <c r="H105" s="45"/>
      <c r="I105" s="46" t="str">
        <f t="shared" si="3"/>
        <v/>
      </c>
      <c r="J105" s="26"/>
    </row>
    <row r="106" spans="1:10" ht="18.75" x14ac:dyDescent="0.4">
      <c r="A106" s="28"/>
      <c r="B106" s="43"/>
      <c r="C106" s="71"/>
      <c r="D106" s="71"/>
      <c r="E106" s="72"/>
      <c r="F106" s="44" t="str">
        <f t="shared" si="2"/>
        <v/>
      </c>
      <c r="G106" s="54"/>
      <c r="H106" s="45"/>
      <c r="I106" s="46" t="str">
        <f t="shared" si="3"/>
        <v/>
      </c>
      <c r="J106" s="26"/>
    </row>
    <row r="107" spans="1:10" ht="18.75" x14ac:dyDescent="0.4">
      <c r="A107" s="28"/>
      <c r="B107" s="43"/>
      <c r="C107" s="71"/>
      <c r="D107" s="71"/>
      <c r="E107" s="72"/>
      <c r="F107" s="44" t="str">
        <f t="shared" si="2"/>
        <v/>
      </c>
      <c r="G107" s="54"/>
      <c r="H107" s="45"/>
      <c r="I107" s="46" t="str">
        <f t="shared" si="3"/>
        <v/>
      </c>
      <c r="J107" s="26"/>
    </row>
    <row r="108" spans="1:10" ht="18.75" x14ac:dyDescent="0.4">
      <c r="A108" s="28"/>
      <c r="B108" s="43"/>
      <c r="C108" s="71"/>
      <c r="D108" s="71"/>
      <c r="E108" s="72"/>
      <c r="F108" s="44" t="str">
        <f t="shared" si="2"/>
        <v/>
      </c>
      <c r="G108" s="54"/>
      <c r="H108" s="45"/>
      <c r="I108" s="46" t="str">
        <f t="shared" si="3"/>
        <v/>
      </c>
      <c r="J108" s="26"/>
    </row>
    <row r="109" spans="1:10" ht="18.75" x14ac:dyDescent="0.4">
      <c r="A109" s="28"/>
      <c r="B109" s="43"/>
      <c r="C109" s="71"/>
      <c r="D109" s="71"/>
      <c r="E109" s="72"/>
      <c r="F109" s="44" t="str">
        <f t="shared" si="2"/>
        <v/>
      </c>
      <c r="G109" s="54"/>
      <c r="H109" s="45"/>
      <c r="I109" s="46" t="str">
        <f t="shared" si="3"/>
        <v/>
      </c>
      <c r="J109" s="26"/>
    </row>
    <row r="110" spans="1:10" ht="18.75" x14ac:dyDescent="0.4">
      <c r="A110" s="28"/>
      <c r="B110" s="43"/>
      <c r="C110" s="71"/>
      <c r="D110" s="71"/>
      <c r="E110" s="72"/>
      <c r="F110" s="44" t="str">
        <f t="shared" si="2"/>
        <v/>
      </c>
      <c r="G110" s="54"/>
      <c r="H110" s="45"/>
      <c r="I110" s="46" t="str">
        <f t="shared" si="3"/>
        <v/>
      </c>
      <c r="J110" s="26"/>
    </row>
    <row r="111" spans="1:10" ht="18.75" x14ac:dyDescent="0.4">
      <c r="A111" s="28"/>
      <c r="B111" s="43"/>
      <c r="C111" s="71"/>
      <c r="D111" s="71"/>
      <c r="E111" s="72"/>
      <c r="F111" s="44" t="str">
        <f t="shared" si="2"/>
        <v/>
      </c>
      <c r="G111" s="54"/>
      <c r="H111" s="45"/>
      <c r="I111" s="46" t="str">
        <f t="shared" si="3"/>
        <v/>
      </c>
      <c r="J111" s="26"/>
    </row>
    <row r="112" spans="1:10" ht="18.75" x14ac:dyDescent="0.4">
      <c r="A112" s="28"/>
      <c r="B112" s="43"/>
      <c r="C112" s="71"/>
      <c r="D112" s="71"/>
      <c r="E112" s="72"/>
      <c r="F112" s="44" t="str">
        <f t="shared" si="2"/>
        <v/>
      </c>
      <c r="G112" s="54"/>
      <c r="H112" s="45"/>
      <c r="I112" s="46" t="str">
        <f t="shared" si="3"/>
        <v/>
      </c>
      <c r="J112" s="26"/>
    </row>
    <row r="113" spans="1:10" ht="18.75" x14ac:dyDescent="0.4">
      <c r="A113" s="28"/>
      <c r="B113" s="43"/>
      <c r="C113" s="71"/>
      <c r="D113" s="71"/>
      <c r="E113" s="72"/>
      <c r="F113" s="44" t="str">
        <f t="shared" si="2"/>
        <v/>
      </c>
      <c r="G113" s="54"/>
      <c r="H113" s="45"/>
      <c r="I113" s="46" t="str">
        <f t="shared" si="3"/>
        <v/>
      </c>
      <c r="J113" s="26"/>
    </row>
    <row r="114" spans="1:10" ht="18.75" x14ac:dyDescent="0.4">
      <c r="A114" s="28"/>
      <c r="B114" s="43"/>
      <c r="C114" s="71"/>
      <c r="D114" s="71"/>
      <c r="E114" s="72"/>
      <c r="F114" s="44" t="str">
        <f t="shared" si="2"/>
        <v/>
      </c>
      <c r="G114" s="54"/>
      <c r="H114" s="45"/>
      <c r="I114" s="46" t="str">
        <f t="shared" si="3"/>
        <v/>
      </c>
      <c r="J114" s="26"/>
    </row>
    <row r="115" spans="1:10" ht="18.75" x14ac:dyDescent="0.4">
      <c r="A115" s="28"/>
      <c r="B115" s="43"/>
      <c r="C115" s="71"/>
      <c r="D115" s="71"/>
      <c r="E115" s="72"/>
      <c r="F115" s="44" t="str">
        <f t="shared" si="2"/>
        <v/>
      </c>
      <c r="G115" s="54"/>
      <c r="H115" s="45"/>
      <c r="I115" s="46" t="str">
        <f t="shared" si="3"/>
        <v/>
      </c>
      <c r="J115" s="26"/>
    </row>
    <row r="116" spans="1:10" ht="18.75" x14ac:dyDescent="0.4">
      <c r="A116" s="28"/>
      <c r="B116" s="43"/>
      <c r="C116" s="71"/>
      <c r="D116" s="71"/>
      <c r="E116" s="72"/>
      <c r="F116" s="44" t="str">
        <f t="shared" si="2"/>
        <v/>
      </c>
      <c r="G116" s="54"/>
      <c r="H116" s="45"/>
      <c r="I116" s="46" t="str">
        <f t="shared" si="3"/>
        <v/>
      </c>
      <c r="J116" s="26"/>
    </row>
    <row r="117" spans="1:10" ht="18.75" x14ac:dyDescent="0.4">
      <c r="A117" s="28"/>
      <c r="B117" s="43"/>
      <c r="C117" s="71"/>
      <c r="D117" s="71"/>
      <c r="E117" s="72"/>
      <c r="F117" s="44" t="str">
        <f t="shared" si="2"/>
        <v/>
      </c>
      <c r="G117" s="54"/>
      <c r="H117" s="45"/>
      <c r="I117" s="46" t="str">
        <f t="shared" si="3"/>
        <v/>
      </c>
      <c r="J117" s="26"/>
    </row>
    <row r="118" spans="1:10" ht="18.75" x14ac:dyDescent="0.4">
      <c r="A118" s="28"/>
      <c r="B118" s="43"/>
      <c r="C118" s="71"/>
      <c r="D118" s="71"/>
      <c r="E118" s="72"/>
      <c r="F118" s="44" t="str">
        <f t="shared" si="2"/>
        <v/>
      </c>
      <c r="G118" s="54"/>
      <c r="H118" s="45"/>
      <c r="I118" s="46" t="str">
        <f t="shared" si="3"/>
        <v/>
      </c>
      <c r="J118" s="26"/>
    </row>
    <row r="119" spans="1:10" ht="18.75" x14ac:dyDescent="0.4">
      <c r="A119" s="28"/>
      <c r="B119" s="43"/>
      <c r="C119" s="71"/>
      <c r="D119" s="71"/>
      <c r="E119" s="72"/>
      <c r="F119" s="44" t="str">
        <f t="shared" si="2"/>
        <v/>
      </c>
      <c r="G119" s="54"/>
      <c r="H119" s="45"/>
      <c r="I119" s="46" t="str">
        <f t="shared" si="3"/>
        <v/>
      </c>
      <c r="J119" s="26"/>
    </row>
    <row r="120" spans="1:10" ht="18.75" x14ac:dyDescent="0.4">
      <c r="A120" s="28"/>
      <c r="B120" s="43"/>
      <c r="C120" s="71"/>
      <c r="D120" s="71"/>
      <c r="E120" s="72"/>
      <c r="F120" s="44" t="str">
        <f t="shared" si="2"/>
        <v/>
      </c>
      <c r="G120" s="54"/>
      <c r="H120" s="45"/>
      <c r="I120" s="46" t="str">
        <f t="shared" si="3"/>
        <v/>
      </c>
      <c r="J120" s="26"/>
    </row>
    <row r="121" spans="1:10" ht="18.75" x14ac:dyDescent="0.4">
      <c r="A121" s="28"/>
      <c r="B121" s="43"/>
      <c r="C121" s="71"/>
      <c r="D121" s="71"/>
      <c r="E121" s="72"/>
      <c r="F121" s="44" t="str">
        <f t="shared" si="2"/>
        <v/>
      </c>
      <c r="G121" s="54"/>
      <c r="H121" s="45"/>
      <c r="I121" s="46" t="str">
        <f t="shared" si="3"/>
        <v/>
      </c>
      <c r="J121" s="26"/>
    </row>
    <row r="122" spans="1:10" ht="18.75" x14ac:dyDescent="0.4">
      <c r="A122" s="28"/>
      <c r="B122" s="43"/>
      <c r="C122" s="71"/>
      <c r="D122" s="71"/>
      <c r="E122" s="72"/>
      <c r="F122" s="44" t="str">
        <f t="shared" si="2"/>
        <v/>
      </c>
      <c r="G122" s="54"/>
      <c r="H122" s="45"/>
      <c r="I122" s="46" t="str">
        <f t="shared" si="3"/>
        <v/>
      </c>
      <c r="J122" s="26"/>
    </row>
    <row r="123" spans="1:10" ht="18.75" x14ac:dyDescent="0.4">
      <c r="A123" s="28"/>
      <c r="B123" s="43"/>
      <c r="C123" s="71"/>
      <c r="D123" s="71"/>
      <c r="E123" s="72"/>
      <c r="F123" s="44" t="str">
        <f t="shared" si="2"/>
        <v/>
      </c>
      <c r="G123" s="54"/>
      <c r="H123" s="45"/>
      <c r="I123" s="46" t="str">
        <f t="shared" si="3"/>
        <v/>
      </c>
      <c r="J123" s="26"/>
    </row>
    <row r="124" spans="1:10" ht="18.75" x14ac:dyDescent="0.4">
      <c r="A124" s="28"/>
      <c r="B124" s="43"/>
      <c r="C124" s="71"/>
      <c r="D124" s="71"/>
      <c r="E124" s="72"/>
      <c r="F124" s="44" t="str">
        <f t="shared" si="2"/>
        <v/>
      </c>
      <c r="G124" s="54"/>
      <c r="H124" s="45"/>
      <c r="I124" s="46" t="str">
        <f t="shared" si="3"/>
        <v/>
      </c>
      <c r="J124" s="26"/>
    </row>
    <row r="125" spans="1:10" ht="18.75" x14ac:dyDescent="0.4">
      <c r="A125" s="28"/>
      <c r="B125" s="43"/>
      <c r="C125" s="71"/>
      <c r="D125" s="71"/>
      <c r="E125" s="72"/>
      <c r="F125" s="44" t="str">
        <f t="shared" si="2"/>
        <v/>
      </c>
      <c r="G125" s="54"/>
      <c r="H125" s="45"/>
      <c r="I125" s="46" t="str">
        <f t="shared" si="3"/>
        <v/>
      </c>
      <c r="J125" s="26"/>
    </row>
    <row r="126" spans="1:10" ht="18.75" x14ac:dyDescent="0.4">
      <c r="A126" s="28"/>
      <c r="B126" s="43"/>
      <c r="C126" s="71"/>
      <c r="D126" s="71"/>
      <c r="E126" s="72"/>
      <c r="F126" s="44" t="str">
        <f t="shared" si="2"/>
        <v/>
      </c>
      <c r="G126" s="54"/>
      <c r="H126" s="45"/>
      <c r="I126" s="46" t="str">
        <f t="shared" si="3"/>
        <v/>
      </c>
      <c r="J126" s="26"/>
    </row>
    <row r="127" spans="1:10" ht="18.75" x14ac:dyDescent="0.4">
      <c r="A127" s="28"/>
      <c r="B127" s="43"/>
      <c r="C127" s="71"/>
      <c r="D127" s="71"/>
      <c r="E127" s="72"/>
      <c r="F127" s="44" t="str">
        <f t="shared" si="2"/>
        <v/>
      </c>
      <c r="G127" s="54"/>
      <c r="H127" s="45"/>
      <c r="I127" s="46" t="str">
        <f t="shared" si="3"/>
        <v/>
      </c>
      <c r="J127" s="26"/>
    </row>
    <row r="128" spans="1:10" ht="18.75" x14ac:dyDescent="0.4">
      <c r="A128" s="28"/>
      <c r="B128" s="43"/>
      <c r="C128" s="71"/>
      <c r="D128" s="71"/>
      <c r="E128" s="72"/>
      <c r="F128" s="44" t="str">
        <f t="shared" si="2"/>
        <v/>
      </c>
      <c r="G128" s="54"/>
      <c r="H128" s="45"/>
      <c r="I128" s="46" t="str">
        <f t="shared" si="3"/>
        <v/>
      </c>
      <c r="J128" s="26"/>
    </row>
    <row r="129" spans="1:10" ht="18.75" x14ac:dyDescent="0.4">
      <c r="A129" s="28"/>
      <c r="B129" s="43"/>
      <c r="C129" s="71"/>
      <c r="D129" s="71"/>
      <c r="E129" s="72"/>
      <c r="F129" s="44" t="str">
        <f t="shared" si="2"/>
        <v/>
      </c>
      <c r="G129" s="54"/>
      <c r="H129" s="45"/>
      <c r="I129" s="46" t="str">
        <f t="shared" si="3"/>
        <v/>
      </c>
      <c r="J129" s="26"/>
    </row>
    <row r="130" spans="1:10" ht="18.75" x14ac:dyDescent="0.4">
      <c r="A130" s="28"/>
      <c r="B130" s="43"/>
      <c r="C130" s="71"/>
      <c r="D130" s="71"/>
      <c r="E130" s="72"/>
      <c r="F130" s="44" t="str">
        <f t="shared" si="2"/>
        <v/>
      </c>
      <c r="G130" s="54"/>
      <c r="H130" s="45"/>
      <c r="I130" s="46" t="str">
        <f t="shared" si="3"/>
        <v/>
      </c>
      <c r="J130" s="26"/>
    </row>
    <row r="131" spans="1:10" ht="18.75" x14ac:dyDescent="0.4">
      <c r="A131" s="28"/>
      <c r="B131" s="43"/>
      <c r="C131" s="71"/>
      <c r="D131" s="71"/>
      <c r="E131" s="72"/>
      <c r="F131" s="44" t="str">
        <f t="shared" si="2"/>
        <v/>
      </c>
      <c r="G131" s="54"/>
      <c r="H131" s="45"/>
      <c r="I131" s="46" t="str">
        <f t="shared" si="3"/>
        <v/>
      </c>
      <c r="J131" s="26"/>
    </row>
    <row r="132" spans="1:10" ht="18.75" x14ac:dyDescent="0.4">
      <c r="A132" s="28"/>
      <c r="B132" s="43"/>
      <c r="C132" s="71"/>
      <c r="D132" s="71"/>
      <c r="E132" s="72"/>
      <c r="F132" s="44" t="str">
        <f t="shared" ref="F132:F195" si="4">IF(E132="","",DATEDIF(C132,E132,"Y"))</f>
        <v/>
      </c>
      <c r="G132" s="54"/>
      <c r="H132" s="45"/>
      <c r="I132" s="46" t="str">
        <f t="shared" ref="I132:I195" si="5">IF(D132="","",DATEDIF(D132,E132,"Y"))</f>
        <v/>
      </c>
      <c r="J132" s="26"/>
    </row>
    <row r="133" spans="1:10" ht="18.75" x14ac:dyDescent="0.4">
      <c r="A133" s="28"/>
      <c r="B133" s="43"/>
      <c r="C133" s="71"/>
      <c r="D133" s="71"/>
      <c r="E133" s="72"/>
      <c r="F133" s="44" t="str">
        <f t="shared" si="4"/>
        <v/>
      </c>
      <c r="G133" s="54"/>
      <c r="H133" s="45"/>
      <c r="I133" s="46" t="str">
        <f t="shared" si="5"/>
        <v/>
      </c>
      <c r="J133" s="26"/>
    </row>
    <row r="134" spans="1:10" ht="18.75" x14ac:dyDescent="0.4">
      <c r="A134" s="28"/>
      <c r="B134" s="43"/>
      <c r="C134" s="71"/>
      <c r="D134" s="71"/>
      <c r="E134" s="72"/>
      <c r="F134" s="44" t="str">
        <f t="shared" si="4"/>
        <v/>
      </c>
      <c r="G134" s="54"/>
      <c r="H134" s="45"/>
      <c r="I134" s="46" t="str">
        <f t="shared" si="5"/>
        <v/>
      </c>
      <c r="J134" s="26"/>
    </row>
    <row r="135" spans="1:10" ht="18.75" x14ac:dyDescent="0.4">
      <c r="A135" s="28"/>
      <c r="B135" s="43"/>
      <c r="C135" s="71"/>
      <c r="D135" s="71"/>
      <c r="E135" s="72"/>
      <c r="F135" s="44" t="str">
        <f t="shared" si="4"/>
        <v/>
      </c>
      <c r="G135" s="54"/>
      <c r="H135" s="45"/>
      <c r="I135" s="46" t="str">
        <f t="shared" si="5"/>
        <v/>
      </c>
      <c r="J135" s="26"/>
    </row>
    <row r="136" spans="1:10" ht="18.75" x14ac:dyDescent="0.4">
      <c r="A136" s="28"/>
      <c r="B136" s="43"/>
      <c r="C136" s="71"/>
      <c r="D136" s="71"/>
      <c r="E136" s="72"/>
      <c r="F136" s="44" t="str">
        <f t="shared" si="4"/>
        <v/>
      </c>
      <c r="G136" s="54"/>
      <c r="H136" s="45"/>
      <c r="I136" s="46" t="str">
        <f t="shared" si="5"/>
        <v/>
      </c>
      <c r="J136" s="26"/>
    </row>
    <row r="137" spans="1:10" ht="18.75" x14ac:dyDescent="0.4">
      <c r="A137" s="28"/>
      <c r="B137" s="43"/>
      <c r="C137" s="71"/>
      <c r="D137" s="71"/>
      <c r="E137" s="72"/>
      <c r="F137" s="44" t="str">
        <f t="shared" si="4"/>
        <v/>
      </c>
      <c r="G137" s="54"/>
      <c r="H137" s="45"/>
      <c r="I137" s="46" t="str">
        <f t="shared" si="5"/>
        <v/>
      </c>
      <c r="J137" s="26"/>
    </row>
    <row r="138" spans="1:10" ht="18.75" x14ac:dyDescent="0.4">
      <c r="A138" s="28"/>
      <c r="B138" s="43"/>
      <c r="C138" s="71"/>
      <c r="D138" s="71"/>
      <c r="E138" s="72"/>
      <c r="F138" s="44" t="str">
        <f t="shared" si="4"/>
        <v/>
      </c>
      <c r="G138" s="54"/>
      <c r="H138" s="45"/>
      <c r="I138" s="46" t="str">
        <f t="shared" si="5"/>
        <v/>
      </c>
      <c r="J138" s="26"/>
    </row>
    <row r="139" spans="1:10" ht="18.75" x14ac:dyDescent="0.4">
      <c r="A139" s="28"/>
      <c r="B139" s="43"/>
      <c r="C139" s="71"/>
      <c r="D139" s="71"/>
      <c r="E139" s="72"/>
      <c r="F139" s="44" t="str">
        <f t="shared" si="4"/>
        <v/>
      </c>
      <c r="G139" s="54"/>
      <c r="H139" s="45"/>
      <c r="I139" s="46" t="str">
        <f t="shared" si="5"/>
        <v/>
      </c>
      <c r="J139" s="26"/>
    </row>
    <row r="140" spans="1:10" ht="18.75" x14ac:dyDescent="0.4">
      <c r="A140" s="28"/>
      <c r="B140" s="43"/>
      <c r="C140" s="71"/>
      <c r="D140" s="71"/>
      <c r="E140" s="72"/>
      <c r="F140" s="44" t="str">
        <f t="shared" si="4"/>
        <v/>
      </c>
      <c r="G140" s="54"/>
      <c r="H140" s="45"/>
      <c r="I140" s="46" t="str">
        <f t="shared" si="5"/>
        <v/>
      </c>
      <c r="J140" s="26"/>
    </row>
    <row r="141" spans="1:10" ht="18.75" x14ac:dyDescent="0.4">
      <c r="A141" s="28"/>
      <c r="B141" s="43"/>
      <c r="C141" s="71"/>
      <c r="D141" s="71"/>
      <c r="E141" s="72"/>
      <c r="F141" s="44" t="str">
        <f t="shared" si="4"/>
        <v/>
      </c>
      <c r="G141" s="54"/>
      <c r="H141" s="45"/>
      <c r="I141" s="46" t="str">
        <f t="shared" si="5"/>
        <v/>
      </c>
      <c r="J141" s="26"/>
    </row>
    <row r="142" spans="1:10" ht="18.75" x14ac:dyDescent="0.4">
      <c r="A142" s="28"/>
      <c r="B142" s="43"/>
      <c r="C142" s="71"/>
      <c r="D142" s="71"/>
      <c r="E142" s="72"/>
      <c r="F142" s="44" t="str">
        <f t="shared" si="4"/>
        <v/>
      </c>
      <c r="G142" s="54"/>
      <c r="H142" s="45"/>
      <c r="I142" s="46" t="str">
        <f t="shared" si="5"/>
        <v/>
      </c>
      <c r="J142" s="26"/>
    </row>
    <row r="143" spans="1:10" ht="18.75" x14ac:dyDescent="0.4">
      <c r="A143" s="28"/>
      <c r="B143" s="43"/>
      <c r="C143" s="71"/>
      <c r="D143" s="71"/>
      <c r="E143" s="72"/>
      <c r="F143" s="44" t="str">
        <f t="shared" si="4"/>
        <v/>
      </c>
      <c r="G143" s="54"/>
      <c r="H143" s="45"/>
      <c r="I143" s="46" t="str">
        <f t="shared" si="5"/>
        <v/>
      </c>
      <c r="J143" s="26"/>
    </row>
    <row r="144" spans="1:10" ht="18.75" x14ac:dyDescent="0.4">
      <c r="A144" s="28"/>
      <c r="B144" s="43"/>
      <c r="C144" s="71"/>
      <c r="D144" s="71"/>
      <c r="E144" s="72"/>
      <c r="F144" s="44" t="str">
        <f t="shared" si="4"/>
        <v/>
      </c>
      <c r="G144" s="54"/>
      <c r="H144" s="45"/>
      <c r="I144" s="46" t="str">
        <f t="shared" si="5"/>
        <v/>
      </c>
      <c r="J144" s="26"/>
    </row>
    <row r="145" spans="1:10" ht="18.75" x14ac:dyDescent="0.4">
      <c r="A145" s="28"/>
      <c r="B145" s="43"/>
      <c r="C145" s="71"/>
      <c r="D145" s="71"/>
      <c r="E145" s="72"/>
      <c r="F145" s="44" t="str">
        <f t="shared" si="4"/>
        <v/>
      </c>
      <c r="G145" s="54"/>
      <c r="H145" s="45"/>
      <c r="I145" s="46" t="str">
        <f t="shared" si="5"/>
        <v/>
      </c>
      <c r="J145" s="26"/>
    </row>
    <row r="146" spans="1:10" ht="18.75" x14ac:dyDescent="0.4">
      <c r="A146" s="28"/>
      <c r="B146" s="43"/>
      <c r="C146" s="71"/>
      <c r="D146" s="71"/>
      <c r="E146" s="72"/>
      <c r="F146" s="44" t="str">
        <f t="shared" si="4"/>
        <v/>
      </c>
      <c r="G146" s="54"/>
      <c r="H146" s="45"/>
      <c r="I146" s="46" t="str">
        <f t="shared" si="5"/>
        <v/>
      </c>
      <c r="J146" s="26"/>
    </row>
    <row r="147" spans="1:10" ht="18.75" x14ac:dyDescent="0.4">
      <c r="A147" s="28"/>
      <c r="B147" s="43"/>
      <c r="C147" s="71"/>
      <c r="D147" s="71"/>
      <c r="E147" s="72"/>
      <c r="F147" s="44" t="str">
        <f t="shared" si="4"/>
        <v/>
      </c>
      <c r="G147" s="54"/>
      <c r="H147" s="45"/>
      <c r="I147" s="46" t="str">
        <f t="shared" si="5"/>
        <v/>
      </c>
      <c r="J147" s="26"/>
    </row>
    <row r="148" spans="1:10" ht="18.75" x14ac:dyDescent="0.4">
      <c r="A148" s="28"/>
      <c r="B148" s="43"/>
      <c r="C148" s="71"/>
      <c r="D148" s="71"/>
      <c r="E148" s="72"/>
      <c r="F148" s="44" t="str">
        <f t="shared" si="4"/>
        <v/>
      </c>
      <c r="G148" s="54"/>
      <c r="H148" s="45"/>
      <c r="I148" s="46" t="str">
        <f t="shared" si="5"/>
        <v/>
      </c>
      <c r="J148" s="26"/>
    </row>
    <row r="149" spans="1:10" ht="18.75" x14ac:dyDescent="0.4">
      <c r="A149" s="28"/>
      <c r="B149" s="43"/>
      <c r="C149" s="71"/>
      <c r="D149" s="71"/>
      <c r="E149" s="72"/>
      <c r="F149" s="44" t="str">
        <f t="shared" si="4"/>
        <v/>
      </c>
      <c r="G149" s="54"/>
      <c r="H149" s="45"/>
      <c r="I149" s="46" t="str">
        <f t="shared" si="5"/>
        <v/>
      </c>
      <c r="J149" s="26"/>
    </row>
    <row r="150" spans="1:10" ht="18.75" x14ac:dyDescent="0.4">
      <c r="A150" s="28"/>
      <c r="B150" s="43"/>
      <c r="C150" s="71"/>
      <c r="D150" s="71"/>
      <c r="E150" s="72"/>
      <c r="F150" s="44" t="str">
        <f t="shared" si="4"/>
        <v/>
      </c>
      <c r="G150" s="54"/>
      <c r="H150" s="45"/>
      <c r="I150" s="46" t="str">
        <f t="shared" si="5"/>
        <v/>
      </c>
      <c r="J150" s="26"/>
    </row>
    <row r="151" spans="1:10" ht="18.75" x14ac:dyDescent="0.4">
      <c r="A151" s="28"/>
      <c r="B151" s="43"/>
      <c r="C151" s="71"/>
      <c r="D151" s="71"/>
      <c r="E151" s="72"/>
      <c r="F151" s="44" t="str">
        <f t="shared" si="4"/>
        <v/>
      </c>
      <c r="G151" s="54"/>
      <c r="H151" s="45"/>
      <c r="I151" s="46" t="str">
        <f t="shared" si="5"/>
        <v/>
      </c>
      <c r="J151" s="26"/>
    </row>
    <row r="152" spans="1:10" ht="18.75" x14ac:dyDescent="0.4">
      <c r="A152" s="28"/>
      <c r="B152" s="43"/>
      <c r="C152" s="71"/>
      <c r="D152" s="71"/>
      <c r="E152" s="72"/>
      <c r="F152" s="44" t="str">
        <f t="shared" si="4"/>
        <v/>
      </c>
      <c r="G152" s="54"/>
      <c r="H152" s="45"/>
      <c r="I152" s="46" t="str">
        <f t="shared" si="5"/>
        <v/>
      </c>
      <c r="J152" s="26"/>
    </row>
    <row r="153" spans="1:10" ht="18.75" x14ac:dyDescent="0.4">
      <c r="A153" s="28"/>
      <c r="B153" s="43"/>
      <c r="C153" s="71"/>
      <c r="D153" s="71"/>
      <c r="E153" s="72"/>
      <c r="F153" s="44" t="str">
        <f t="shared" si="4"/>
        <v/>
      </c>
      <c r="G153" s="54"/>
      <c r="H153" s="45"/>
      <c r="I153" s="46" t="str">
        <f t="shared" si="5"/>
        <v/>
      </c>
      <c r="J153" s="26"/>
    </row>
    <row r="154" spans="1:10" ht="18.75" x14ac:dyDescent="0.4">
      <c r="A154" s="28"/>
      <c r="B154" s="43"/>
      <c r="C154" s="71"/>
      <c r="D154" s="71"/>
      <c r="E154" s="72"/>
      <c r="F154" s="44" t="str">
        <f t="shared" si="4"/>
        <v/>
      </c>
      <c r="G154" s="54"/>
      <c r="H154" s="45"/>
      <c r="I154" s="46" t="str">
        <f t="shared" si="5"/>
        <v/>
      </c>
      <c r="J154" s="26"/>
    </row>
    <row r="155" spans="1:10" ht="18.75" x14ac:dyDescent="0.4">
      <c r="A155" s="28"/>
      <c r="B155" s="43"/>
      <c r="C155" s="71"/>
      <c r="D155" s="71"/>
      <c r="E155" s="72"/>
      <c r="F155" s="44" t="str">
        <f t="shared" si="4"/>
        <v/>
      </c>
      <c r="G155" s="54"/>
      <c r="H155" s="45"/>
      <c r="I155" s="46" t="str">
        <f t="shared" si="5"/>
        <v/>
      </c>
      <c r="J155" s="26"/>
    </row>
    <row r="156" spans="1:10" ht="18.75" x14ac:dyDescent="0.4">
      <c r="A156" s="28"/>
      <c r="B156" s="43"/>
      <c r="C156" s="71"/>
      <c r="D156" s="71"/>
      <c r="E156" s="72"/>
      <c r="F156" s="44" t="str">
        <f t="shared" si="4"/>
        <v/>
      </c>
      <c r="G156" s="54"/>
      <c r="H156" s="45"/>
      <c r="I156" s="46" t="str">
        <f t="shared" si="5"/>
        <v/>
      </c>
      <c r="J156" s="26"/>
    </row>
    <row r="157" spans="1:10" ht="18.75" x14ac:dyDescent="0.4">
      <c r="A157" s="28"/>
      <c r="B157" s="43"/>
      <c r="C157" s="71"/>
      <c r="D157" s="71"/>
      <c r="E157" s="72"/>
      <c r="F157" s="44" t="str">
        <f t="shared" si="4"/>
        <v/>
      </c>
      <c r="G157" s="54"/>
      <c r="H157" s="45"/>
      <c r="I157" s="46" t="str">
        <f t="shared" si="5"/>
        <v/>
      </c>
      <c r="J157" s="26"/>
    </row>
    <row r="158" spans="1:10" ht="18.75" x14ac:dyDescent="0.4">
      <c r="A158" s="28"/>
      <c r="B158" s="43"/>
      <c r="C158" s="71"/>
      <c r="D158" s="71"/>
      <c r="E158" s="72"/>
      <c r="F158" s="44" t="str">
        <f t="shared" si="4"/>
        <v/>
      </c>
      <c r="G158" s="54"/>
      <c r="H158" s="45"/>
      <c r="I158" s="46" t="str">
        <f t="shared" si="5"/>
        <v/>
      </c>
      <c r="J158" s="26"/>
    </row>
    <row r="159" spans="1:10" ht="18.75" x14ac:dyDescent="0.4">
      <c r="A159" s="28"/>
      <c r="B159" s="43"/>
      <c r="C159" s="71"/>
      <c r="D159" s="71"/>
      <c r="E159" s="72"/>
      <c r="F159" s="44" t="str">
        <f t="shared" si="4"/>
        <v/>
      </c>
      <c r="G159" s="54"/>
      <c r="H159" s="45"/>
      <c r="I159" s="46" t="str">
        <f t="shared" si="5"/>
        <v/>
      </c>
      <c r="J159" s="26"/>
    </row>
    <row r="160" spans="1:10" ht="18.75" x14ac:dyDescent="0.4">
      <c r="A160" s="28"/>
      <c r="B160" s="43"/>
      <c r="C160" s="71"/>
      <c r="D160" s="71"/>
      <c r="E160" s="72"/>
      <c r="F160" s="44" t="str">
        <f t="shared" si="4"/>
        <v/>
      </c>
      <c r="G160" s="54"/>
      <c r="H160" s="45"/>
      <c r="I160" s="46" t="str">
        <f t="shared" si="5"/>
        <v/>
      </c>
      <c r="J160" s="26"/>
    </row>
    <row r="161" spans="1:10" ht="18.75" x14ac:dyDescent="0.4">
      <c r="A161" s="28"/>
      <c r="B161" s="43"/>
      <c r="C161" s="71"/>
      <c r="D161" s="71"/>
      <c r="E161" s="72"/>
      <c r="F161" s="44" t="str">
        <f t="shared" si="4"/>
        <v/>
      </c>
      <c r="G161" s="54"/>
      <c r="H161" s="45"/>
      <c r="I161" s="46" t="str">
        <f t="shared" si="5"/>
        <v/>
      </c>
      <c r="J161" s="26"/>
    </row>
    <row r="162" spans="1:10" ht="18.75" x14ac:dyDescent="0.4">
      <c r="A162" s="28"/>
      <c r="B162" s="43"/>
      <c r="C162" s="71"/>
      <c r="D162" s="71"/>
      <c r="E162" s="72"/>
      <c r="F162" s="44" t="str">
        <f t="shared" si="4"/>
        <v/>
      </c>
      <c r="G162" s="54"/>
      <c r="H162" s="45"/>
      <c r="I162" s="46" t="str">
        <f t="shared" si="5"/>
        <v/>
      </c>
      <c r="J162" s="26"/>
    </row>
    <row r="163" spans="1:10" ht="18.75" x14ac:dyDescent="0.4">
      <c r="A163" s="28"/>
      <c r="B163" s="43"/>
      <c r="C163" s="71"/>
      <c r="D163" s="71"/>
      <c r="E163" s="72"/>
      <c r="F163" s="44" t="str">
        <f t="shared" si="4"/>
        <v/>
      </c>
      <c r="G163" s="54"/>
      <c r="H163" s="45"/>
      <c r="I163" s="46" t="str">
        <f t="shared" si="5"/>
        <v/>
      </c>
      <c r="J163" s="26"/>
    </row>
    <row r="164" spans="1:10" ht="18.75" x14ac:dyDescent="0.4">
      <c r="A164" s="28"/>
      <c r="B164" s="43"/>
      <c r="C164" s="71"/>
      <c r="D164" s="71"/>
      <c r="E164" s="72"/>
      <c r="F164" s="44" t="str">
        <f t="shared" si="4"/>
        <v/>
      </c>
      <c r="G164" s="54"/>
      <c r="H164" s="45"/>
      <c r="I164" s="46" t="str">
        <f t="shared" si="5"/>
        <v/>
      </c>
      <c r="J164" s="26"/>
    </row>
    <row r="165" spans="1:10" ht="18.75" x14ac:dyDescent="0.4">
      <c r="A165" s="28"/>
      <c r="B165" s="43"/>
      <c r="C165" s="71"/>
      <c r="D165" s="71"/>
      <c r="E165" s="72"/>
      <c r="F165" s="44" t="str">
        <f t="shared" si="4"/>
        <v/>
      </c>
      <c r="G165" s="54"/>
      <c r="H165" s="45"/>
      <c r="I165" s="46" t="str">
        <f t="shared" si="5"/>
        <v/>
      </c>
      <c r="J165" s="26"/>
    </row>
    <row r="166" spans="1:10" ht="18.75" x14ac:dyDescent="0.4">
      <c r="A166" s="28"/>
      <c r="B166" s="43"/>
      <c r="C166" s="71"/>
      <c r="D166" s="71"/>
      <c r="E166" s="72"/>
      <c r="F166" s="44" t="str">
        <f t="shared" si="4"/>
        <v/>
      </c>
      <c r="G166" s="54"/>
      <c r="H166" s="45"/>
      <c r="I166" s="46" t="str">
        <f t="shared" si="5"/>
        <v/>
      </c>
      <c r="J166" s="26"/>
    </row>
    <row r="167" spans="1:10" ht="18.75" x14ac:dyDescent="0.4">
      <c r="A167" s="28"/>
      <c r="B167" s="43"/>
      <c r="C167" s="71"/>
      <c r="D167" s="71"/>
      <c r="E167" s="72"/>
      <c r="F167" s="44" t="str">
        <f t="shared" si="4"/>
        <v/>
      </c>
      <c r="G167" s="54"/>
      <c r="H167" s="45"/>
      <c r="I167" s="46" t="str">
        <f t="shared" si="5"/>
        <v/>
      </c>
      <c r="J167" s="26"/>
    </row>
    <row r="168" spans="1:10" ht="18.75" x14ac:dyDescent="0.4">
      <c r="A168" s="28"/>
      <c r="B168" s="43"/>
      <c r="C168" s="71"/>
      <c r="D168" s="71"/>
      <c r="E168" s="72"/>
      <c r="F168" s="44" t="str">
        <f t="shared" si="4"/>
        <v/>
      </c>
      <c r="G168" s="54"/>
      <c r="H168" s="45"/>
      <c r="I168" s="46" t="str">
        <f t="shared" si="5"/>
        <v/>
      </c>
      <c r="J168" s="26"/>
    </row>
    <row r="169" spans="1:10" ht="18.75" x14ac:dyDescent="0.4">
      <c r="A169" s="28"/>
      <c r="B169" s="43"/>
      <c r="C169" s="71"/>
      <c r="D169" s="71"/>
      <c r="E169" s="72"/>
      <c r="F169" s="44" t="str">
        <f t="shared" si="4"/>
        <v/>
      </c>
      <c r="G169" s="54"/>
      <c r="H169" s="45"/>
      <c r="I169" s="46" t="str">
        <f t="shared" si="5"/>
        <v/>
      </c>
      <c r="J169" s="26"/>
    </row>
    <row r="170" spans="1:10" ht="18.75" x14ac:dyDescent="0.4">
      <c r="A170" s="28"/>
      <c r="B170" s="43"/>
      <c r="C170" s="71"/>
      <c r="D170" s="71"/>
      <c r="E170" s="72"/>
      <c r="F170" s="44" t="str">
        <f t="shared" si="4"/>
        <v/>
      </c>
      <c r="G170" s="54"/>
      <c r="H170" s="45"/>
      <c r="I170" s="46" t="str">
        <f t="shared" si="5"/>
        <v/>
      </c>
      <c r="J170" s="26"/>
    </row>
    <row r="171" spans="1:10" ht="18.75" x14ac:dyDescent="0.4">
      <c r="A171" s="28"/>
      <c r="B171" s="43"/>
      <c r="C171" s="71"/>
      <c r="D171" s="71"/>
      <c r="E171" s="72"/>
      <c r="F171" s="44" t="str">
        <f t="shared" si="4"/>
        <v/>
      </c>
      <c r="G171" s="54"/>
      <c r="H171" s="45"/>
      <c r="I171" s="46" t="str">
        <f t="shared" si="5"/>
        <v/>
      </c>
      <c r="J171" s="26"/>
    </row>
    <row r="172" spans="1:10" ht="18.75" x14ac:dyDescent="0.4">
      <c r="A172" s="28"/>
      <c r="B172" s="43"/>
      <c r="C172" s="71"/>
      <c r="D172" s="71"/>
      <c r="E172" s="72"/>
      <c r="F172" s="44" t="str">
        <f t="shared" si="4"/>
        <v/>
      </c>
      <c r="G172" s="54"/>
      <c r="H172" s="45"/>
      <c r="I172" s="46" t="str">
        <f t="shared" si="5"/>
        <v/>
      </c>
      <c r="J172" s="26"/>
    </row>
    <row r="173" spans="1:10" ht="18.75" x14ac:dyDescent="0.4">
      <c r="A173" s="28"/>
      <c r="B173" s="43"/>
      <c r="C173" s="71"/>
      <c r="D173" s="71"/>
      <c r="E173" s="72"/>
      <c r="F173" s="44" t="str">
        <f t="shared" si="4"/>
        <v/>
      </c>
      <c r="G173" s="54"/>
      <c r="H173" s="45"/>
      <c r="I173" s="46" t="str">
        <f t="shared" si="5"/>
        <v/>
      </c>
      <c r="J173" s="26"/>
    </row>
    <row r="174" spans="1:10" ht="18.75" x14ac:dyDescent="0.4">
      <c r="A174" s="28"/>
      <c r="B174" s="43"/>
      <c r="C174" s="71"/>
      <c r="D174" s="71"/>
      <c r="E174" s="72"/>
      <c r="F174" s="44" t="str">
        <f t="shared" si="4"/>
        <v/>
      </c>
      <c r="G174" s="54"/>
      <c r="H174" s="45"/>
      <c r="I174" s="46" t="str">
        <f t="shared" si="5"/>
        <v/>
      </c>
      <c r="J174" s="26"/>
    </row>
    <row r="175" spans="1:10" ht="18.75" x14ac:dyDescent="0.4">
      <c r="A175" s="28"/>
      <c r="B175" s="43"/>
      <c r="C175" s="71"/>
      <c r="D175" s="71"/>
      <c r="E175" s="72"/>
      <c r="F175" s="44" t="str">
        <f t="shared" si="4"/>
        <v/>
      </c>
      <c r="G175" s="54"/>
      <c r="H175" s="45"/>
      <c r="I175" s="46" t="str">
        <f t="shared" si="5"/>
        <v/>
      </c>
      <c r="J175" s="26"/>
    </row>
    <row r="176" spans="1:10" ht="18.75" x14ac:dyDescent="0.4">
      <c r="A176" s="28"/>
      <c r="B176" s="43"/>
      <c r="C176" s="71"/>
      <c r="D176" s="71"/>
      <c r="E176" s="72"/>
      <c r="F176" s="44" t="str">
        <f t="shared" si="4"/>
        <v/>
      </c>
      <c r="G176" s="54"/>
      <c r="H176" s="45"/>
      <c r="I176" s="46" t="str">
        <f t="shared" si="5"/>
        <v/>
      </c>
      <c r="J176" s="26"/>
    </row>
    <row r="177" spans="1:10" ht="18.75" x14ac:dyDescent="0.4">
      <c r="A177" s="28"/>
      <c r="B177" s="43"/>
      <c r="C177" s="71"/>
      <c r="D177" s="71"/>
      <c r="E177" s="72"/>
      <c r="F177" s="44" t="str">
        <f t="shared" si="4"/>
        <v/>
      </c>
      <c r="G177" s="54"/>
      <c r="H177" s="45"/>
      <c r="I177" s="46" t="str">
        <f t="shared" si="5"/>
        <v/>
      </c>
      <c r="J177" s="26"/>
    </row>
    <row r="178" spans="1:10" ht="18.75" x14ac:dyDescent="0.4">
      <c r="A178" s="28"/>
      <c r="B178" s="43"/>
      <c r="C178" s="71"/>
      <c r="D178" s="71"/>
      <c r="E178" s="72"/>
      <c r="F178" s="44" t="str">
        <f t="shared" si="4"/>
        <v/>
      </c>
      <c r="G178" s="54"/>
      <c r="H178" s="45"/>
      <c r="I178" s="46" t="str">
        <f t="shared" si="5"/>
        <v/>
      </c>
      <c r="J178" s="26"/>
    </row>
    <row r="179" spans="1:10" ht="18.75" x14ac:dyDescent="0.4">
      <c r="A179" s="28"/>
      <c r="B179" s="43"/>
      <c r="C179" s="71"/>
      <c r="D179" s="71"/>
      <c r="E179" s="72"/>
      <c r="F179" s="44" t="str">
        <f t="shared" si="4"/>
        <v/>
      </c>
      <c r="G179" s="54"/>
      <c r="H179" s="45"/>
      <c r="I179" s="46" t="str">
        <f t="shared" si="5"/>
        <v/>
      </c>
      <c r="J179" s="26"/>
    </row>
    <row r="180" spans="1:10" ht="18.75" x14ac:dyDescent="0.4">
      <c r="A180" s="28"/>
      <c r="B180" s="43"/>
      <c r="C180" s="71"/>
      <c r="D180" s="71"/>
      <c r="E180" s="72"/>
      <c r="F180" s="44" t="str">
        <f t="shared" si="4"/>
        <v/>
      </c>
      <c r="G180" s="54"/>
      <c r="H180" s="45"/>
      <c r="I180" s="46" t="str">
        <f t="shared" si="5"/>
        <v/>
      </c>
      <c r="J180" s="26"/>
    </row>
    <row r="181" spans="1:10" ht="18.75" x14ac:dyDescent="0.4">
      <c r="A181" s="28"/>
      <c r="B181" s="43"/>
      <c r="C181" s="71"/>
      <c r="D181" s="71"/>
      <c r="E181" s="72"/>
      <c r="F181" s="44" t="str">
        <f t="shared" si="4"/>
        <v/>
      </c>
      <c r="G181" s="54"/>
      <c r="H181" s="45"/>
      <c r="I181" s="46" t="str">
        <f t="shared" si="5"/>
        <v/>
      </c>
      <c r="J181" s="26"/>
    </row>
    <row r="182" spans="1:10" ht="18.75" x14ac:dyDescent="0.4">
      <c r="A182" s="28"/>
      <c r="B182" s="43"/>
      <c r="C182" s="71"/>
      <c r="D182" s="71"/>
      <c r="E182" s="72"/>
      <c r="F182" s="44" t="str">
        <f t="shared" si="4"/>
        <v/>
      </c>
      <c r="G182" s="54"/>
      <c r="H182" s="45"/>
      <c r="I182" s="46" t="str">
        <f t="shared" si="5"/>
        <v/>
      </c>
      <c r="J182" s="26"/>
    </row>
    <row r="183" spans="1:10" ht="18.75" x14ac:dyDescent="0.4">
      <c r="A183" s="28"/>
      <c r="B183" s="43"/>
      <c r="C183" s="71"/>
      <c r="D183" s="71"/>
      <c r="E183" s="72"/>
      <c r="F183" s="44" t="str">
        <f t="shared" si="4"/>
        <v/>
      </c>
      <c r="G183" s="54"/>
      <c r="H183" s="45"/>
      <c r="I183" s="46" t="str">
        <f t="shared" si="5"/>
        <v/>
      </c>
      <c r="J183" s="26"/>
    </row>
    <row r="184" spans="1:10" ht="18.75" x14ac:dyDescent="0.4">
      <c r="A184" s="28"/>
      <c r="B184" s="43"/>
      <c r="C184" s="71"/>
      <c r="D184" s="71"/>
      <c r="E184" s="72"/>
      <c r="F184" s="44" t="str">
        <f t="shared" si="4"/>
        <v/>
      </c>
      <c r="G184" s="54"/>
      <c r="H184" s="45"/>
      <c r="I184" s="46" t="str">
        <f t="shared" si="5"/>
        <v/>
      </c>
      <c r="J184" s="26"/>
    </row>
    <row r="185" spans="1:10" ht="18.75" x14ac:dyDescent="0.4">
      <c r="A185" s="28"/>
      <c r="B185" s="43"/>
      <c r="C185" s="71"/>
      <c r="D185" s="71"/>
      <c r="E185" s="72"/>
      <c r="F185" s="44" t="str">
        <f t="shared" si="4"/>
        <v/>
      </c>
      <c r="G185" s="54"/>
      <c r="H185" s="45"/>
      <c r="I185" s="46" t="str">
        <f t="shared" si="5"/>
        <v/>
      </c>
      <c r="J185" s="26"/>
    </row>
    <row r="186" spans="1:10" ht="18.75" x14ac:dyDescent="0.4">
      <c r="A186" s="28"/>
      <c r="B186" s="43"/>
      <c r="C186" s="71"/>
      <c r="D186" s="71"/>
      <c r="E186" s="72"/>
      <c r="F186" s="44" t="str">
        <f t="shared" si="4"/>
        <v/>
      </c>
      <c r="G186" s="54"/>
      <c r="H186" s="45"/>
      <c r="I186" s="46" t="str">
        <f t="shared" si="5"/>
        <v/>
      </c>
      <c r="J186" s="26"/>
    </row>
    <row r="187" spans="1:10" ht="18.75" x14ac:dyDescent="0.4">
      <c r="A187" s="28"/>
      <c r="B187" s="43"/>
      <c r="C187" s="71"/>
      <c r="D187" s="71"/>
      <c r="E187" s="72"/>
      <c r="F187" s="44" t="str">
        <f t="shared" si="4"/>
        <v/>
      </c>
      <c r="G187" s="54"/>
      <c r="H187" s="45"/>
      <c r="I187" s="46" t="str">
        <f t="shared" si="5"/>
        <v/>
      </c>
      <c r="J187" s="26"/>
    </row>
    <row r="188" spans="1:10" ht="18.75" x14ac:dyDescent="0.4">
      <c r="A188" s="28"/>
      <c r="B188" s="43"/>
      <c r="C188" s="71"/>
      <c r="D188" s="71"/>
      <c r="E188" s="72"/>
      <c r="F188" s="44" t="str">
        <f t="shared" si="4"/>
        <v/>
      </c>
      <c r="G188" s="54"/>
      <c r="H188" s="45"/>
      <c r="I188" s="46" t="str">
        <f t="shared" si="5"/>
        <v/>
      </c>
      <c r="J188" s="26"/>
    </row>
    <row r="189" spans="1:10" ht="18.75" x14ac:dyDescent="0.4">
      <c r="A189" s="28"/>
      <c r="B189" s="43"/>
      <c r="C189" s="71"/>
      <c r="D189" s="71"/>
      <c r="E189" s="72"/>
      <c r="F189" s="44" t="str">
        <f t="shared" si="4"/>
        <v/>
      </c>
      <c r="G189" s="54"/>
      <c r="H189" s="45"/>
      <c r="I189" s="46" t="str">
        <f t="shared" si="5"/>
        <v/>
      </c>
      <c r="J189" s="26"/>
    </row>
    <row r="190" spans="1:10" ht="18.75" x14ac:dyDescent="0.4">
      <c r="A190" s="28"/>
      <c r="B190" s="43"/>
      <c r="C190" s="71"/>
      <c r="D190" s="71"/>
      <c r="E190" s="72"/>
      <c r="F190" s="44" t="str">
        <f t="shared" si="4"/>
        <v/>
      </c>
      <c r="G190" s="54"/>
      <c r="H190" s="45"/>
      <c r="I190" s="46" t="str">
        <f t="shared" si="5"/>
        <v/>
      </c>
      <c r="J190" s="26"/>
    </row>
    <row r="191" spans="1:10" ht="18.75" x14ac:dyDescent="0.4">
      <c r="A191" s="28"/>
      <c r="B191" s="43"/>
      <c r="C191" s="71"/>
      <c r="D191" s="71"/>
      <c r="E191" s="72"/>
      <c r="F191" s="44" t="str">
        <f t="shared" si="4"/>
        <v/>
      </c>
      <c r="G191" s="54"/>
      <c r="H191" s="45"/>
      <c r="I191" s="46" t="str">
        <f t="shared" si="5"/>
        <v/>
      </c>
      <c r="J191" s="26"/>
    </row>
    <row r="192" spans="1:10" ht="18.75" x14ac:dyDescent="0.4">
      <c r="A192" s="28"/>
      <c r="B192" s="43"/>
      <c r="C192" s="71"/>
      <c r="D192" s="71"/>
      <c r="E192" s="72"/>
      <c r="F192" s="44" t="str">
        <f t="shared" si="4"/>
        <v/>
      </c>
      <c r="G192" s="54"/>
      <c r="H192" s="45"/>
      <c r="I192" s="46" t="str">
        <f t="shared" si="5"/>
        <v/>
      </c>
      <c r="J192" s="26"/>
    </row>
    <row r="193" spans="1:10" ht="18.75" x14ac:dyDescent="0.4">
      <c r="A193" s="28"/>
      <c r="B193" s="43"/>
      <c r="C193" s="71"/>
      <c r="D193" s="71"/>
      <c r="E193" s="72"/>
      <c r="F193" s="44" t="str">
        <f t="shared" si="4"/>
        <v/>
      </c>
      <c r="G193" s="54"/>
      <c r="H193" s="45"/>
      <c r="I193" s="46" t="str">
        <f t="shared" si="5"/>
        <v/>
      </c>
      <c r="J193" s="26"/>
    </row>
    <row r="194" spans="1:10" ht="18.75" x14ac:dyDescent="0.4">
      <c r="A194" s="28"/>
      <c r="B194" s="43"/>
      <c r="C194" s="71"/>
      <c r="D194" s="71"/>
      <c r="E194" s="72"/>
      <c r="F194" s="44" t="str">
        <f t="shared" si="4"/>
        <v/>
      </c>
      <c r="G194" s="54"/>
      <c r="H194" s="45"/>
      <c r="I194" s="46" t="str">
        <f t="shared" si="5"/>
        <v/>
      </c>
      <c r="J194" s="26"/>
    </row>
    <row r="195" spans="1:10" ht="18.75" x14ac:dyDescent="0.4">
      <c r="A195" s="28"/>
      <c r="B195" s="43"/>
      <c r="C195" s="71"/>
      <c r="D195" s="71"/>
      <c r="E195" s="72"/>
      <c r="F195" s="44" t="str">
        <f t="shared" si="4"/>
        <v/>
      </c>
      <c r="G195" s="54"/>
      <c r="H195" s="45"/>
      <c r="I195" s="46" t="str">
        <f t="shared" si="5"/>
        <v/>
      </c>
      <c r="J195" s="26"/>
    </row>
    <row r="196" spans="1:10" ht="18.75" x14ac:dyDescent="0.4">
      <c r="A196" s="28"/>
      <c r="B196" s="43"/>
      <c r="C196" s="71"/>
      <c r="D196" s="71"/>
      <c r="E196" s="72"/>
      <c r="F196" s="44" t="str">
        <f t="shared" ref="F196:F259" si="6">IF(E196="","",DATEDIF(C196,E196,"Y"))</f>
        <v/>
      </c>
      <c r="G196" s="54"/>
      <c r="H196" s="45"/>
      <c r="I196" s="46" t="str">
        <f t="shared" ref="I196:I259" si="7">IF(D196="","",DATEDIF(D196,E196,"Y"))</f>
        <v/>
      </c>
      <c r="J196" s="26"/>
    </row>
    <row r="197" spans="1:10" ht="18.75" x14ac:dyDescent="0.4">
      <c r="A197" s="28"/>
      <c r="B197" s="43"/>
      <c r="C197" s="71"/>
      <c r="D197" s="71"/>
      <c r="E197" s="72"/>
      <c r="F197" s="44" t="str">
        <f t="shared" si="6"/>
        <v/>
      </c>
      <c r="G197" s="54"/>
      <c r="H197" s="45"/>
      <c r="I197" s="46" t="str">
        <f t="shared" si="7"/>
        <v/>
      </c>
      <c r="J197" s="26"/>
    </row>
    <row r="198" spans="1:10" ht="18.75" x14ac:dyDescent="0.4">
      <c r="A198" s="28"/>
      <c r="B198" s="43"/>
      <c r="C198" s="71"/>
      <c r="D198" s="71"/>
      <c r="E198" s="72"/>
      <c r="F198" s="44" t="str">
        <f t="shared" si="6"/>
        <v/>
      </c>
      <c r="G198" s="54"/>
      <c r="H198" s="45"/>
      <c r="I198" s="46" t="str">
        <f t="shared" si="7"/>
        <v/>
      </c>
      <c r="J198" s="26"/>
    </row>
    <row r="199" spans="1:10" ht="18.75" x14ac:dyDescent="0.4">
      <c r="A199" s="28"/>
      <c r="B199" s="43"/>
      <c r="C199" s="71"/>
      <c r="D199" s="71"/>
      <c r="E199" s="72"/>
      <c r="F199" s="44" t="str">
        <f t="shared" si="6"/>
        <v/>
      </c>
      <c r="G199" s="54"/>
      <c r="H199" s="45"/>
      <c r="I199" s="46" t="str">
        <f t="shared" si="7"/>
        <v/>
      </c>
      <c r="J199" s="26"/>
    </row>
    <row r="200" spans="1:10" ht="18.75" x14ac:dyDescent="0.4">
      <c r="A200" s="28"/>
      <c r="B200" s="43"/>
      <c r="C200" s="71"/>
      <c r="D200" s="71"/>
      <c r="E200" s="72"/>
      <c r="F200" s="44" t="str">
        <f t="shared" si="6"/>
        <v/>
      </c>
      <c r="G200" s="54"/>
      <c r="H200" s="45"/>
      <c r="I200" s="46" t="str">
        <f t="shared" si="7"/>
        <v/>
      </c>
      <c r="J200" s="26"/>
    </row>
    <row r="201" spans="1:10" ht="18.75" x14ac:dyDescent="0.4">
      <c r="A201" s="28"/>
      <c r="B201" s="43"/>
      <c r="C201" s="71"/>
      <c r="D201" s="71"/>
      <c r="E201" s="72"/>
      <c r="F201" s="44" t="str">
        <f t="shared" si="6"/>
        <v/>
      </c>
      <c r="G201" s="54"/>
      <c r="H201" s="45"/>
      <c r="I201" s="46" t="str">
        <f t="shared" si="7"/>
        <v/>
      </c>
      <c r="J201" s="26"/>
    </row>
    <row r="202" spans="1:10" ht="18.75" x14ac:dyDescent="0.4">
      <c r="A202" s="28"/>
      <c r="B202" s="43"/>
      <c r="C202" s="71"/>
      <c r="D202" s="71"/>
      <c r="E202" s="72"/>
      <c r="F202" s="44" t="str">
        <f t="shared" si="6"/>
        <v/>
      </c>
      <c r="G202" s="54"/>
      <c r="H202" s="45"/>
      <c r="I202" s="46" t="str">
        <f t="shared" si="7"/>
        <v/>
      </c>
      <c r="J202" s="26"/>
    </row>
    <row r="203" spans="1:10" ht="18.75" x14ac:dyDescent="0.4">
      <c r="A203" s="28"/>
      <c r="B203" s="43"/>
      <c r="C203" s="71"/>
      <c r="D203" s="71"/>
      <c r="E203" s="72"/>
      <c r="F203" s="44" t="str">
        <f t="shared" si="6"/>
        <v/>
      </c>
      <c r="G203" s="54"/>
      <c r="H203" s="45"/>
      <c r="I203" s="46" t="str">
        <f t="shared" si="7"/>
        <v/>
      </c>
      <c r="J203" s="26"/>
    </row>
    <row r="204" spans="1:10" ht="18.75" x14ac:dyDescent="0.4">
      <c r="A204" s="28"/>
      <c r="B204" s="43"/>
      <c r="C204" s="71"/>
      <c r="D204" s="71"/>
      <c r="E204" s="72"/>
      <c r="F204" s="44" t="str">
        <f t="shared" si="6"/>
        <v/>
      </c>
      <c r="G204" s="54"/>
      <c r="H204" s="45"/>
      <c r="I204" s="46" t="str">
        <f t="shared" si="7"/>
        <v/>
      </c>
      <c r="J204" s="26"/>
    </row>
    <row r="205" spans="1:10" ht="18.75" x14ac:dyDescent="0.4">
      <c r="A205" s="28"/>
      <c r="B205" s="43"/>
      <c r="C205" s="71"/>
      <c r="D205" s="71"/>
      <c r="E205" s="72"/>
      <c r="F205" s="44" t="str">
        <f t="shared" si="6"/>
        <v/>
      </c>
      <c r="G205" s="54"/>
      <c r="H205" s="45"/>
      <c r="I205" s="46" t="str">
        <f t="shared" si="7"/>
        <v/>
      </c>
      <c r="J205" s="26"/>
    </row>
    <row r="206" spans="1:10" ht="18.75" x14ac:dyDescent="0.4">
      <c r="A206" s="28"/>
      <c r="B206" s="43"/>
      <c r="C206" s="71"/>
      <c r="D206" s="71"/>
      <c r="E206" s="72"/>
      <c r="F206" s="44" t="str">
        <f t="shared" si="6"/>
        <v/>
      </c>
      <c r="G206" s="54"/>
      <c r="H206" s="45"/>
      <c r="I206" s="46" t="str">
        <f t="shared" si="7"/>
        <v/>
      </c>
      <c r="J206" s="26"/>
    </row>
    <row r="207" spans="1:10" ht="18.75" x14ac:dyDescent="0.4">
      <c r="A207" s="28"/>
      <c r="B207" s="43"/>
      <c r="C207" s="71"/>
      <c r="D207" s="71"/>
      <c r="E207" s="72"/>
      <c r="F207" s="44" t="str">
        <f t="shared" si="6"/>
        <v/>
      </c>
      <c r="G207" s="54"/>
      <c r="H207" s="45"/>
      <c r="I207" s="46" t="str">
        <f t="shared" si="7"/>
        <v/>
      </c>
      <c r="J207" s="26"/>
    </row>
    <row r="208" spans="1:10" ht="18.75" x14ac:dyDescent="0.4">
      <c r="A208" s="28"/>
      <c r="B208" s="43"/>
      <c r="C208" s="71"/>
      <c r="D208" s="71"/>
      <c r="E208" s="72"/>
      <c r="F208" s="44" t="str">
        <f t="shared" si="6"/>
        <v/>
      </c>
      <c r="G208" s="54"/>
      <c r="H208" s="45"/>
      <c r="I208" s="46" t="str">
        <f t="shared" si="7"/>
        <v/>
      </c>
      <c r="J208" s="26"/>
    </row>
    <row r="209" spans="1:10" ht="18.75" x14ac:dyDescent="0.4">
      <c r="A209" s="28"/>
      <c r="B209" s="43"/>
      <c r="C209" s="71"/>
      <c r="D209" s="71"/>
      <c r="E209" s="72"/>
      <c r="F209" s="44" t="str">
        <f t="shared" si="6"/>
        <v/>
      </c>
      <c r="G209" s="54"/>
      <c r="H209" s="45"/>
      <c r="I209" s="46" t="str">
        <f t="shared" si="7"/>
        <v/>
      </c>
      <c r="J209" s="26"/>
    </row>
    <row r="210" spans="1:10" ht="18.75" x14ac:dyDescent="0.4">
      <c r="A210" s="28"/>
      <c r="B210" s="43"/>
      <c r="C210" s="71"/>
      <c r="D210" s="71"/>
      <c r="E210" s="72"/>
      <c r="F210" s="44" t="str">
        <f t="shared" si="6"/>
        <v/>
      </c>
      <c r="G210" s="54"/>
      <c r="H210" s="45"/>
      <c r="I210" s="46" t="str">
        <f t="shared" si="7"/>
        <v/>
      </c>
      <c r="J210" s="26"/>
    </row>
    <row r="211" spans="1:10" ht="18.75" x14ac:dyDescent="0.4">
      <c r="A211" s="28"/>
      <c r="B211" s="43"/>
      <c r="C211" s="71"/>
      <c r="D211" s="71"/>
      <c r="E211" s="72"/>
      <c r="F211" s="44" t="str">
        <f t="shared" si="6"/>
        <v/>
      </c>
      <c r="G211" s="54"/>
      <c r="H211" s="45"/>
      <c r="I211" s="46" t="str">
        <f t="shared" si="7"/>
        <v/>
      </c>
      <c r="J211" s="26"/>
    </row>
    <row r="212" spans="1:10" ht="18.75" x14ac:dyDescent="0.4">
      <c r="A212" s="28"/>
      <c r="B212" s="43"/>
      <c r="C212" s="71"/>
      <c r="D212" s="71"/>
      <c r="E212" s="72"/>
      <c r="F212" s="44" t="str">
        <f t="shared" si="6"/>
        <v/>
      </c>
      <c r="G212" s="54"/>
      <c r="H212" s="45"/>
      <c r="I212" s="46" t="str">
        <f t="shared" si="7"/>
        <v/>
      </c>
      <c r="J212" s="26"/>
    </row>
    <row r="213" spans="1:10" ht="18.75" x14ac:dyDescent="0.4">
      <c r="A213" s="28"/>
      <c r="B213" s="43"/>
      <c r="C213" s="71"/>
      <c r="D213" s="71"/>
      <c r="E213" s="72"/>
      <c r="F213" s="44" t="str">
        <f t="shared" si="6"/>
        <v/>
      </c>
      <c r="G213" s="54"/>
      <c r="H213" s="45"/>
      <c r="I213" s="46" t="str">
        <f t="shared" si="7"/>
        <v/>
      </c>
      <c r="J213" s="26"/>
    </row>
    <row r="214" spans="1:10" ht="18.75" x14ac:dyDescent="0.4">
      <c r="A214" s="28"/>
      <c r="B214" s="43"/>
      <c r="C214" s="71"/>
      <c r="D214" s="71"/>
      <c r="E214" s="72"/>
      <c r="F214" s="44" t="str">
        <f t="shared" si="6"/>
        <v/>
      </c>
      <c r="G214" s="54"/>
      <c r="H214" s="45"/>
      <c r="I214" s="46" t="str">
        <f t="shared" si="7"/>
        <v/>
      </c>
      <c r="J214" s="26"/>
    </row>
    <row r="215" spans="1:10" ht="18.75" x14ac:dyDescent="0.4">
      <c r="A215" s="28"/>
      <c r="B215" s="43"/>
      <c r="C215" s="71"/>
      <c r="D215" s="71"/>
      <c r="E215" s="72"/>
      <c r="F215" s="44" t="str">
        <f t="shared" si="6"/>
        <v/>
      </c>
      <c r="G215" s="54"/>
      <c r="H215" s="45"/>
      <c r="I215" s="46" t="str">
        <f t="shared" si="7"/>
        <v/>
      </c>
      <c r="J215" s="26"/>
    </row>
    <row r="216" spans="1:10" ht="18.75" x14ac:dyDescent="0.4">
      <c r="A216" s="28"/>
      <c r="B216" s="43"/>
      <c r="C216" s="71"/>
      <c r="D216" s="71"/>
      <c r="E216" s="72"/>
      <c r="F216" s="44" t="str">
        <f t="shared" si="6"/>
        <v/>
      </c>
      <c r="G216" s="54"/>
      <c r="H216" s="45"/>
      <c r="I216" s="46" t="str">
        <f t="shared" si="7"/>
        <v/>
      </c>
      <c r="J216" s="26"/>
    </row>
    <row r="217" spans="1:10" ht="18.75" x14ac:dyDescent="0.4">
      <c r="A217" s="28"/>
      <c r="B217" s="43"/>
      <c r="C217" s="71"/>
      <c r="D217" s="71"/>
      <c r="E217" s="72"/>
      <c r="F217" s="44" t="str">
        <f t="shared" si="6"/>
        <v/>
      </c>
      <c r="G217" s="54"/>
      <c r="H217" s="45"/>
      <c r="I217" s="46" t="str">
        <f t="shared" si="7"/>
        <v/>
      </c>
      <c r="J217" s="26"/>
    </row>
    <row r="218" spans="1:10" ht="18.75" x14ac:dyDescent="0.4">
      <c r="A218" s="28"/>
      <c r="B218" s="43"/>
      <c r="C218" s="71"/>
      <c r="D218" s="71"/>
      <c r="E218" s="72"/>
      <c r="F218" s="44" t="str">
        <f t="shared" si="6"/>
        <v/>
      </c>
      <c r="G218" s="54"/>
      <c r="H218" s="45"/>
      <c r="I218" s="46" t="str">
        <f t="shared" si="7"/>
        <v/>
      </c>
      <c r="J218" s="26"/>
    </row>
    <row r="219" spans="1:10" ht="18.75" x14ac:dyDescent="0.4">
      <c r="A219" s="28"/>
      <c r="B219" s="43"/>
      <c r="C219" s="71"/>
      <c r="D219" s="71"/>
      <c r="E219" s="72"/>
      <c r="F219" s="44" t="str">
        <f t="shared" si="6"/>
        <v/>
      </c>
      <c r="G219" s="54"/>
      <c r="H219" s="45"/>
      <c r="I219" s="46" t="str">
        <f t="shared" si="7"/>
        <v/>
      </c>
      <c r="J219" s="26"/>
    </row>
    <row r="220" spans="1:10" ht="18.75" x14ac:dyDescent="0.4">
      <c r="A220" s="28"/>
      <c r="B220" s="43"/>
      <c r="C220" s="71"/>
      <c r="D220" s="71"/>
      <c r="E220" s="72"/>
      <c r="F220" s="44" t="str">
        <f t="shared" si="6"/>
        <v/>
      </c>
      <c r="G220" s="54"/>
      <c r="H220" s="45"/>
      <c r="I220" s="46" t="str">
        <f t="shared" si="7"/>
        <v/>
      </c>
      <c r="J220" s="26"/>
    </row>
    <row r="221" spans="1:10" ht="18.75" x14ac:dyDescent="0.4">
      <c r="A221" s="28"/>
      <c r="B221" s="43"/>
      <c r="C221" s="71"/>
      <c r="D221" s="71"/>
      <c r="E221" s="72"/>
      <c r="F221" s="44" t="str">
        <f t="shared" si="6"/>
        <v/>
      </c>
      <c r="G221" s="54"/>
      <c r="H221" s="45"/>
      <c r="I221" s="46" t="str">
        <f t="shared" si="7"/>
        <v/>
      </c>
      <c r="J221" s="26"/>
    </row>
    <row r="222" spans="1:10" ht="18.75" x14ac:dyDescent="0.4">
      <c r="A222" s="28"/>
      <c r="B222" s="43"/>
      <c r="C222" s="71"/>
      <c r="D222" s="71"/>
      <c r="E222" s="72"/>
      <c r="F222" s="44" t="str">
        <f t="shared" si="6"/>
        <v/>
      </c>
      <c r="G222" s="54"/>
      <c r="H222" s="45"/>
      <c r="I222" s="46" t="str">
        <f t="shared" si="7"/>
        <v/>
      </c>
      <c r="J222" s="26"/>
    </row>
    <row r="223" spans="1:10" ht="18.75" x14ac:dyDescent="0.4">
      <c r="A223" s="28"/>
      <c r="B223" s="43"/>
      <c r="C223" s="71"/>
      <c r="D223" s="71"/>
      <c r="E223" s="72"/>
      <c r="F223" s="44" t="str">
        <f t="shared" si="6"/>
        <v/>
      </c>
      <c r="G223" s="54"/>
      <c r="H223" s="45"/>
      <c r="I223" s="46" t="str">
        <f t="shared" si="7"/>
        <v/>
      </c>
      <c r="J223" s="26"/>
    </row>
    <row r="224" spans="1:10" ht="18.75" x14ac:dyDescent="0.4">
      <c r="A224" s="28"/>
      <c r="B224" s="43"/>
      <c r="C224" s="71"/>
      <c r="D224" s="71"/>
      <c r="E224" s="72"/>
      <c r="F224" s="44" t="str">
        <f t="shared" si="6"/>
        <v/>
      </c>
      <c r="G224" s="54"/>
      <c r="H224" s="45"/>
      <c r="I224" s="46" t="str">
        <f t="shared" si="7"/>
        <v/>
      </c>
      <c r="J224" s="26"/>
    </row>
    <row r="225" spans="1:10" ht="18.75" x14ac:dyDescent="0.4">
      <c r="A225" s="28"/>
      <c r="B225" s="43"/>
      <c r="C225" s="71"/>
      <c r="D225" s="71"/>
      <c r="E225" s="72"/>
      <c r="F225" s="44" t="str">
        <f t="shared" si="6"/>
        <v/>
      </c>
      <c r="G225" s="54"/>
      <c r="H225" s="45"/>
      <c r="I225" s="46" t="str">
        <f t="shared" si="7"/>
        <v/>
      </c>
      <c r="J225" s="26"/>
    </row>
    <row r="226" spans="1:10" ht="18.75" x14ac:dyDescent="0.4">
      <c r="A226" s="28"/>
      <c r="B226" s="43"/>
      <c r="C226" s="71"/>
      <c r="D226" s="71"/>
      <c r="E226" s="72"/>
      <c r="F226" s="44" t="str">
        <f t="shared" si="6"/>
        <v/>
      </c>
      <c r="G226" s="54"/>
      <c r="H226" s="45"/>
      <c r="I226" s="46" t="str">
        <f t="shared" si="7"/>
        <v/>
      </c>
      <c r="J226" s="26"/>
    </row>
    <row r="227" spans="1:10" ht="18.75" x14ac:dyDescent="0.4">
      <c r="A227" s="28"/>
      <c r="B227" s="43"/>
      <c r="C227" s="71"/>
      <c r="D227" s="71"/>
      <c r="E227" s="72"/>
      <c r="F227" s="44" t="str">
        <f t="shared" si="6"/>
        <v/>
      </c>
      <c r="G227" s="54"/>
      <c r="H227" s="45"/>
      <c r="I227" s="46" t="str">
        <f t="shared" si="7"/>
        <v/>
      </c>
      <c r="J227" s="26"/>
    </row>
    <row r="228" spans="1:10" ht="18.75" x14ac:dyDescent="0.4">
      <c r="A228" s="28"/>
      <c r="B228" s="43"/>
      <c r="C228" s="71"/>
      <c r="D228" s="71"/>
      <c r="E228" s="72"/>
      <c r="F228" s="44" t="str">
        <f t="shared" si="6"/>
        <v/>
      </c>
      <c r="G228" s="54"/>
      <c r="H228" s="45"/>
      <c r="I228" s="46" t="str">
        <f t="shared" si="7"/>
        <v/>
      </c>
      <c r="J228" s="26"/>
    </row>
    <row r="229" spans="1:10" ht="18.75" x14ac:dyDescent="0.4">
      <c r="A229" s="28"/>
      <c r="B229" s="43"/>
      <c r="C229" s="71"/>
      <c r="D229" s="71"/>
      <c r="E229" s="72"/>
      <c r="F229" s="44" t="str">
        <f t="shared" si="6"/>
        <v/>
      </c>
      <c r="G229" s="54"/>
      <c r="H229" s="45"/>
      <c r="I229" s="46" t="str">
        <f t="shared" si="7"/>
        <v/>
      </c>
      <c r="J229" s="26"/>
    </row>
    <row r="230" spans="1:10" ht="18.75" x14ac:dyDescent="0.4">
      <c r="A230" s="28"/>
      <c r="B230" s="43"/>
      <c r="C230" s="71"/>
      <c r="D230" s="71"/>
      <c r="E230" s="72"/>
      <c r="F230" s="44" t="str">
        <f t="shared" si="6"/>
        <v/>
      </c>
      <c r="G230" s="54"/>
      <c r="H230" s="45"/>
      <c r="I230" s="46" t="str">
        <f t="shared" si="7"/>
        <v/>
      </c>
      <c r="J230" s="26"/>
    </row>
    <row r="231" spans="1:10" ht="18.75" x14ac:dyDescent="0.4">
      <c r="A231" s="28"/>
      <c r="B231" s="43"/>
      <c r="C231" s="71"/>
      <c r="D231" s="71"/>
      <c r="E231" s="72"/>
      <c r="F231" s="44" t="str">
        <f t="shared" si="6"/>
        <v/>
      </c>
      <c r="G231" s="54"/>
      <c r="H231" s="45"/>
      <c r="I231" s="46" t="str">
        <f t="shared" si="7"/>
        <v/>
      </c>
      <c r="J231" s="26"/>
    </row>
    <row r="232" spans="1:10" ht="18.75" x14ac:dyDescent="0.4">
      <c r="A232" s="28"/>
      <c r="B232" s="43"/>
      <c r="C232" s="71"/>
      <c r="D232" s="71"/>
      <c r="E232" s="72"/>
      <c r="F232" s="44" t="str">
        <f t="shared" si="6"/>
        <v/>
      </c>
      <c r="G232" s="54"/>
      <c r="H232" s="45"/>
      <c r="I232" s="46" t="str">
        <f t="shared" si="7"/>
        <v/>
      </c>
      <c r="J232" s="26"/>
    </row>
    <row r="233" spans="1:10" ht="18.75" x14ac:dyDescent="0.4">
      <c r="A233" s="28"/>
      <c r="B233" s="43"/>
      <c r="C233" s="71"/>
      <c r="D233" s="71"/>
      <c r="E233" s="72"/>
      <c r="F233" s="44" t="str">
        <f t="shared" si="6"/>
        <v/>
      </c>
      <c r="G233" s="54"/>
      <c r="H233" s="45"/>
      <c r="I233" s="46" t="str">
        <f t="shared" si="7"/>
        <v/>
      </c>
      <c r="J233" s="26"/>
    </row>
    <row r="234" spans="1:10" ht="18.75" x14ac:dyDescent="0.4">
      <c r="A234" s="28"/>
      <c r="B234" s="43"/>
      <c r="C234" s="71"/>
      <c r="D234" s="71"/>
      <c r="E234" s="72"/>
      <c r="F234" s="44" t="str">
        <f t="shared" si="6"/>
        <v/>
      </c>
      <c r="G234" s="54"/>
      <c r="H234" s="45"/>
      <c r="I234" s="46" t="str">
        <f t="shared" si="7"/>
        <v/>
      </c>
      <c r="J234" s="26"/>
    </row>
    <row r="235" spans="1:10" ht="18.75" x14ac:dyDescent="0.4">
      <c r="A235" s="28"/>
      <c r="B235" s="43"/>
      <c r="C235" s="71"/>
      <c r="D235" s="71"/>
      <c r="E235" s="72"/>
      <c r="F235" s="44" t="str">
        <f t="shared" si="6"/>
        <v/>
      </c>
      <c r="G235" s="54"/>
      <c r="H235" s="45"/>
      <c r="I235" s="46" t="str">
        <f t="shared" si="7"/>
        <v/>
      </c>
      <c r="J235" s="26"/>
    </row>
    <row r="236" spans="1:10" ht="18.75" x14ac:dyDescent="0.4">
      <c r="A236" s="28"/>
      <c r="B236" s="43"/>
      <c r="C236" s="71"/>
      <c r="D236" s="71"/>
      <c r="E236" s="72"/>
      <c r="F236" s="44" t="str">
        <f t="shared" si="6"/>
        <v/>
      </c>
      <c r="G236" s="54"/>
      <c r="H236" s="45"/>
      <c r="I236" s="46" t="str">
        <f t="shared" si="7"/>
        <v/>
      </c>
      <c r="J236" s="26"/>
    </row>
    <row r="237" spans="1:10" ht="18.75" x14ac:dyDescent="0.4">
      <c r="A237" s="28"/>
      <c r="B237" s="43"/>
      <c r="C237" s="71"/>
      <c r="D237" s="71"/>
      <c r="E237" s="72"/>
      <c r="F237" s="44" t="str">
        <f t="shared" si="6"/>
        <v/>
      </c>
      <c r="G237" s="54"/>
      <c r="H237" s="45"/>
      <c r="I237" s="46" t="str">
        <f t="shared" si="7"/>
        <v/>
      </c>
      <c r="J237" s="26"/>
    </row>
    <row r="238" spans="1:10" ht="18.75" x14ac:dyDescent="0.4">
      <c r="A238" s="28"/>
      <c r="B238" s="43"/>
      <c r="C238" s="71"/>
      <c r="D238" s="71"/>
      <c r="E238" s="72"/>
      <c r="F238" s="44" t="str">
        <f t="shared" si="6"/>
        <v/>
      </c>
      <c r="G238" s="54"/>
      <c r="H238" s="45"/>
      <c r="I238" s="46" t="str">
        <f t="shared" si="7"/>
        <v/>
      </c>
      <c r="J238" s="26"/>
    </row>
    <row r="239" spans="1:10" ht="18.75" x14ac:dyDescent="0.4">
      <c r="A239" s="28"/>
      <c r="B239" s="43"/>
      <c r="C239" s="71"/>
      <c r="D239" s="71"/>
      <c r="E239" s="72"/>
      <c r="F239" s="44" t="str">
        <f t="shared" si="6"/>
        <v/>
      </c>
      <c r="G239" s="54"/>
      <c r="H239" s="45"/>
      <c r="I239" s="46" t="str">
        <f t="shared" si="7"/>
        <v/>
      </c>
      <c r="J239" s="26"/>
    </row>
    <row r="240" spans="1:10" ht="18.75" x14ac:dyDescent="0.4">
      <c r="A240" s="28"/>
      <c r="B240" s="43"/>
      <c r="C240" s="71"/>
      <c r="D240" s="71"/>
      <c r="E240" s="72"/>
      <c r="F240" s="44" t="str">
        <f t="shared" si="6"/>
        <v/>
      </c>
      <c r="G240" s="54"/>
      <c r="H240" s="45"/>
      <c r="I240" s="46" t="str">
        <f t="shared" si="7"/>
        <v/>
      </c>
      <c r="J240" s="26"/>
    </row>
    <row r="241" spans="1:10" ht="18.75" x14ac:dyDescent="0.4">
      <c r="A241" s="28"/>
      <c r="B241" s="43"/>
      <c r="C241" s="71"/>
      <c r="D241" s="71"/>
      <c r="E241" s="72"/>
      <c r="F241" s="44" t="str">
        <f t="shared" si="6"/>
        <v/>
      </c>
      <c r="G241" s="54"/>
      <c r="H241" s="45"/>
      <c r="I241" s="46" t="str">
        <f t="shared" si="7"/>
        <v/>
      </c>
      <c r="J241" s="26"/>
    </row>
    <row r="242" spans="1:10" ht="18.75" x14ac:dyDescent="0.4">
      <c r="A242" s="28"/>
      <c r="B242" s="43"/>
      <c r="C242" s="71"/>
      <c r="D242" s="71"/>
      <c r="E242" s="72"/>
      <c r="F242" s="44" t="str">
        <f t="shared" si="6"/>
        <v/>
      </c>
      <c r="G242" s="54"/>
      <c r="H242" s="45"/>
      <c r="I242" s="46" t="str">
        <f t="shared" si="7"/>
        <v/>
      </c>
      <c r="J242" s="26"/>
    </row>
    <row r="243" spans="1:10" ht="18.75" x14ac:dyDescent="0.4">
      <c r="A243" s="28"/>
      <c r="B243" s="43"/>
      <c r="C243" s="71"/>
      <c r="D243" s="71"/>
      <c r="E243" s="72"/>
      <c r="F243" s="44" t="str">
        <f t="shared" si="6"/>
        <v/>
      </c>
      <c r="G243" s="54"/>
      <c r="H243" s="45"/>
      <c r="I243" s="46" t="str">
        <f t="shared" si="7"/>
        <v/>
      </c>
      <c r="J243" s="26"/>
    </row>
    <row r="244" spans="1:10" ht="18.75" x14ac:dyDescent="0.4">
      <c r="A244" s="28"/>
      <c r="B244" s="43"/>
      <c r="C244" s="71"/>
      <c r="D244" s="71"/>
      <c r="E244" s="72"/>
      <c r="F244" s="44" t="str">
        <f t="shared" si="6"/>
        <v/>
      </c>
      <c r="G244" s="54"/>
      <c r="H244" s="45"/>
      <c r="I244" s="46" t="str">
        <f t="shared" si="7"/>
        <v/>
      </c>
      <c r="J244" s="26"/>
    </row>
    <row r="245" spans="1:10" ht="18.75" x14ac:dyDescent="0.4">
      <c r="A245" s="28"/>
      <c r="B245" s="43"/>
      <c r="C245" s="71"/>
      <c r="D245" s="71"/>
      <c r="E245" s="72"/>
      <c r="F245" s="44" t="str">
        <f t="shared" si="6"/>
        <v/>
      </c>
      <c r="G245" s="54"/>
      <c r="H245" s="45"/>
      <c r="I245" s="46" t="str">
        <f t="shared" si="7"/>
        <v/>
      </c>
      <c r="J245" s="26"/>
    </row>
    <row r="246" spans="1:10" ht="18.75" x14ac:dyDescent="0.4">
      <c r="A246" s="28"/>
      <c r="B246" s="43"/>
      <c r="C246" s="71"/>
      <c r="D246" s="71"/>
      <c r="E246" s="72"/>
      <c r="F246" s="44" t="str">
        <f t="shared" si="6"/>
        <v/>
      </c>
      <c r="G246" s="54"/>
      <c r="H246" s="45"/>
      <c r="I246" s="46" t="str">
        <f t="shared" si="7"/>
        <v/>
      </c>
      <c r="J246" s="26"/>
    </row>
    <row r="247" spans="1:10" ht="18.75" x14ac:dyDescent="0.4">
      <c r="A247" s="28"/>
      <c r="B247" s="43"/>
      <c r="C247" s="71"/>
      <c r="D247" s="71"/>
      <c r="E247" s="72"/>
      <c r="F247" s="44" t="str">
        <f t="shared" si="6"/>
        <v/>
      </c>
      <c r="G247" s="54"/>
      <c r="H247" s="45"/>
      <c r="I247" s="46" t="str">
        <f t="shared" si="7"/>
        <v/>
      </c>
      <c r="J247" s="26"/>
    </row>
    <row r="248" spans="1:10" ht="18.75" x14ac:dyDescent="0.4">
      <c r="A248" s="28"/>
      <c r="B248" s="43"/>
      <c r="C248" s="71"/>
      <c r="D248" s="71"/>
      <c r="E248" s="72"/>
      <c r="F248" s="44" t="str">
        <f t="shared" si="6"/>
        <v/>
      </c>
      <c r="G248" s="54"/>
      <c r="H248" s="45"/>
      <c r="I248" s="46" t="str">
        <f t="shared" si="7"/>
        <v/>
      </c>
      <c r="J248" s="26"/>
    </row>
    <row r="249" spans="1:10" ht="18.75" x14ac:dyDescent="0.4">
      <c r="A249" s="28"/>
      <c r="B249" s="43"/>
      <c r="C249" s="71"/>
      <c r="D249" s="71"/>
      <c r="E249" s="72"/>
      <c r="F249" s="44" t="str">
        <f t="shared" si="6"/>
        <v/>
      </c>
      <c r="G249" s="54"/>
      <c r="H249" s="45"/>
      <c r="I249" s="46" t="str">
        <f t="shared" si="7"/>
        <v/>
      </c>
      <c r="J249" s="26"/>
    </row>
    <row r="250" spans="1:10" ht="18.75" x14ac:dyDescent="0.4">
      <c r="A250" s="28"/>
      <c r="B250" s="43"/>
      <c r="C250" s="71"/>
      <c r="D250" s="71"/>
      <c r="E250" s="72"/>
      <c r="F250" s="44" t="str">
        <f t="shared" si="6"/>
        <v/>
      </c>
      <c r="G250" s="54"/>
      <c r="H250" s="45"/>
      <c r="I250" s="46" t="str">
        <f t="shared" si="7"/>
        <v/>
      </c>
      <c r="J250" s="26"/>
    </row>
    <row r="251" spans="1:10" ht="18.75" x14ac:dyDescent="0.4">
      <c r="A251" s="28"/>
      <c r="B251" s="43"/>
      <c r="C251" s="71"/>
      <c r="D251" s="71"/>
      <c r="E251" s="72"/>
      <c r="F251" s="44" t="str">
        <f t="shared" si="6"/>
        <v/>
      </c>
      <c r="G251" s="54"/>
      <c r="H251" s="45"/>
      <c r="I251" s="46" t="str">
        <f t="shared" si="7"/>
        <v/>
      </c>
      <c r="J251" s="26"/>
    </row>
    <row r="252" spans="1:10" ht="18.75" x14ac:dyDescent="0.4">
      <c r="A252" s="28"/>
      <c r="B252" s="43"/>
      <c r="C252" s="71"/>
      <c r="D252" s="71"/>
      <c r="E252" s="72"/>
      <c r="F252" s="44" t="str">
        <f t="shared" si="6"/>
        <v/>
      </c>
      <c r="G252" s="54"/>
      <c r="H252" s="45"/>
      <c r="I252" s="46" t="str">
        <f t="shared" si="7"/>
        <v/>
      </c>
      <c r="J252" s="26"/>
    </row>
    <row r="253" spans="1:10" ht="18.75" x14ac:dyDescent="0.4">
      <c r="A253" s="28"/>
      <c r="B253" s="43"/>
      <c r="C253" s="71"/>
      <c r="D253" s="71"/>
      <c r="E253" s="72"/>
      <c r="F253" s="44" t="str">
        <f t="shared" si="6"/>
        <v/>
      </c>
      <c r="G253" s="54"/>
      <c r="H253" s="45"/>
      <c r="I253" s="46" t="str">
        <f t="shared" si="7"/>
        <v/>
      </c>
      <c r="J253" s="26"/>
    </row>
    <row r="254" spans="1:10" ht="18.75" x14ac:dyDescent="0.4">
      <c r="A254" s="28"/>
      <c r="B254" s="43"/>
      <c r="C254" s="71"/>
      <c r="D254" s="71"/>
      <c r="E254" s="72"/>
      <c r="F254" s="44" t="str">
        <f t="shared" si="6"/>
        <v/>
      </c>
      <c r="G254" s="54"/>
      <c r="H254" s="45"/>
      <c r="I254" s="46" t="str">
        <f t="shared" si="7"/>
        <v/>
      </c>
      <c r="J254" s="26"/>
    </row>
    <row r="255" spans="1:10" ht="18.75" x14ac:dyDescent="0.4">
      <c r="A255" s="28"/>
      <c r="B255" s="43"/>
      <c r="C255" s="71"/>
      <c r="D255" s="71"/>
      <c r="E255" s="72"/>
      <c r="F255" s="44" t="str">
        <f t="shared" si="6"/>
        <v/>
      </c>
      <c r="G255" s="54"/>
      <c r="H255" s="45"/>
      <c r="I255" s="46" t="str">
        <f t="shared" si="7"/>
        <v/>
      </c>
      <c r="J255" s="26"/>
    </row>
    <row r="256" spans="1:10" ht="18.75" x14ac:dyDescent="0.4">
      <c r="A256" s="28"/>
      <c r="B256" s="43"/>
      <c r="C256" s="71"/>
      <c r="D256" s="71"/>
      <c r="E256" s="72"/>
      <c r="F256" s="44" t="str">
        <f t="shared" si="6"/>
        <v/>
      </c>
      <c r="G256" s="54"/>
      <c r="H256" s="45"/>
      <c r="I256" s="46" t="str">
        <f t="shared" si="7"/>
        <v/>
      </c>
      <c r="J256" s="26"/>
    </row>
    <row r="257" spans="1:10" ht="18.75" x14ac:dyDescent="0.4">
      <c r="A257" s="28"/>
      <c r="B257" s="43"/>
      <c r="C257" s="71"/>
      <c r="D257" s="71"/>
      <c r="E257" s="72"/>
      <c r="F257" s="44" t="str">
        <f t="shared" si="6"/>
        <v/>
      </c>
      <c r="G257" s="54"/>
      <c r="H257" s="45"/>
      <c r="I257" s="46" t="str">
        <f t="shared" si="7"/>
        <v/>
      </c>
      <c r="J257" s="26"/>
    </row>
    <row r="258" spans="1:10" ht="18.75" x14ac:dyDescent="0.4">
      <c r="A258" s="28"/>
      <c r="B258" s="43"/>
      <c r="C258" s="71"/>
      <c r="D258" s="71"/>
      <c r="E258" s="72"/>
      <c r="F258" s="44" t="str">
        <f t="shared" si="6"/>
        <v/>
      </c>
      <c r="G258" s="54"/>
      <c r="H258" s="45"/>
      <c r="I258" s="46" t="str">
        <f t="shared" si="7"/>
        <v/>
      </c>
      <c r="J258" s="26"/>
    </row>
    <row r="259" spans="1:10" ht="18.75" x14ac:dyDescent="0.4">
      <c r="A259" s="28"/>
      <c r="B259" s="43"/>
      <c r="C259" s="71"/>
      <c r="D259" s="71"/>
      <c r="E259" s="72"/>
      <c r="F259" s="44" t="str">
        <f t="shared" si="6"/>
        <v/>
      </c>
      <c r="G259" s="54"/>
      <c r="H259" s="45"/>
      <c r="I259" s="46" t="str">
        <f t="shared" si="7"/>
        <v/>
      </c>
      <c r="J259" s="26"/>
    </row>
    <row r="260" spans="1:10" ht="18.75" x14ac:dyDescent="0.4">
      <c r="A260" s="28"/>
      <c r="B260" s="43"/>
      <c r="C260" s="71"/>
      <c r="D260" s="71"/>
      <c r="E260" s="72"/>
      <c r="F260" s="44" t="str">
        <f t="shared" ref="F260:F323" si="8">IF(E260="","",DATEDIF(C260,E260,"Y"))</f>
        <v/>
      </c>
      <c r="G260" s="54"/>
      <c r="H260" s="45"/>
      <c r="I260" s="46" t="str">
        <f t="shared" ref="I260:I323" si="9">IF(D260="","",DATEDIF(D260,E260,"Y"))</f>
        <v/>
      </c>
      <c r="J260" s="26"/>
    </row>
    <row r="261" spans="1:10" ht="18.75" x14ac:dyDescent="0.4">
      <c r="A261" s="28"/>
      <c r="B261" s="43"/>
      <c r="C261" s="71"/>
      <c r="D261" s="71"/>
      <c r="E261" s="72"/>
      <c r="F261" s="44" t="str">
        <f t="shared" si="8"/>
        <v/>
      </c>
      <c r="G261" s="54"/>
      <c r="H261" s="45"/>
      <c r="I261" s="46" t="str">
        <f t="shared" si="9"/>
        <v/>
      </c>
      <c r="J261" s="26"/>
    </row>
    <row r="262" spans="1:10" ht="18.75" x14ac:dyDescent="0.4">
      <c r="A262" s="28"/>
      <c r="B262" s="43"/>
      <c r="C262" s="71"/>
      <c r="D262" s="71"/>
      <c r="E262" s="72"/>
      <c r="F262" s="44" t="str">
        <f t="shared" si="8"/>
        <v/>
      </c>
      <c r="G262" s="54"/>
      <c r="H262" s="45"/>
      <c r="I262" s="46" t="str">
        <f t="shared" si="9"/>
        <v/>
      </c>
      <c r="J262" s="26"/>
    </row>
    <row r="263" spans="1:10" ht="18.75" x14ac:dyDescent="0.4">
      <c r="A263" s="28"/>
      <c r="B263" s="43"/>
      <c r="C263" s="71"/>
      <c r="D263" s="71"/>
      <c r="E263" s="72"/>
      <c r="F263" s="44" t="str">
        <f t="shared" si="8"/>
        <v/>
      </c>
      <c r="G263" s="54"/>
      <c r="H263" s="45"/>
      <c r="I263" s="46" t="str">
        <f t="shared" si="9"/>
        <v/>
      </c>
      <c r="J263" s="26"/>
    </row>
    <row r="264" spans="1:10" ht="18.75" x14ac:dyDescent="0.4">
      <c r="A264" s="28"/>
      <c r="B264" s="43"/>
      <c r="C264" s="71"/>
      <c r="D264" s="71"/>
      <c r="E264" s="72"/>
      <c r="F264" s="44" t="str">
        <f t="shared" si="8"/>
        <v/>
      </c>
      <c r="G264" s="54"/>
      <c r="H264" s="45"/>
      <c r="I264" s="46" t="str">
        <f t="shared" si="9"/>
        <v/>
      </c>
      <c r="J264" s="26"/>
    </row>
    <row r="265" spans="1:10" ht="18.75" x14ac:dyDescent="0.4">
      <c r="A265" s="28"/>
      <c r="B265" s="43"/>
      <c r="C265" s="71"/>
      <c r="D265" s="71"/>
      <c r="E265" s="72"/>
      <c r="F265" s="44" t="str">
        <f t="shared" si="8"/>
        <v/>
      </c>
      <c r="G265" s="54"/>
      <c r="H265" s="45"/>
      <c r="I265" s="46" t="str">
        <f t="shared" si="9"/>
        <v/>
      </c>
      <c r="J265" s="26"/>
    </row>
    <row r="266" spans="1:10" ht="18.75" x14ac:dyDescent="0.4">
      <c r="A266" s="28"/>
      <c r="B266" s="43"/>
      <c r="C266" s="71"/>
      <c r="D266" s="71"/>
      <c r="E266" s="72"/>
      <c r="F266" s="44" t="str">
        <f t="shared" si="8"/>
        <v/>
      </c>
      <c r="G266" s="54"/>
      <c r="H266" s="45"/>
      <c r="I266" s="46" t="str">
        <f t="shared" si="9"/>
        <v/>
      </c>
      <c r="J266" s="26"/>
    </row>
    <row r="267" spans="1:10" ht="18.75" x14ac:dyDescent="0.4">
      <c r="A267" s="28"/>
      <c r="B267" s="43"/>
      <c r="C267" s="71"/>
      <c r="D267" s="71"/>
      <c r="E267" s="72"/>
      <c r="F267" s="44" t="str">
        <f t="shared" si="8"/>
        <v/>
      </c>
      <c r="G267" s="54"/>
      <c r="H267" s="45"/>
      <c r="I267" s="46" t="str">
        <f t="shared" si="9"/>
        <v/>
      </c>
      <c r="J267" s="26"/>
    </row>
    <row r="268" spans="1:10" ht="18.75" x14ac:dyDescent="0.4">
      <c r="A268" s="28"/>
      <c r="B268" s="43"/>
      <c r="C268" s="71"/>
      <c r="D268" s="71"/>
      <c r="E268" s="72"/>
      <c r="F268" s="44" t="str">
        <f t="shared" si="8"/>
        <v/>
      </c>
      <c r="G268" s="54"/>
      <c r="H268" s="45"/>
      <c r="I268" s="46" t="str">
        <f t="shared" si="9"/>
        <v/>
      </c>
      <c r="J268" s="26"/>
    </row>
    <row r="269" spans="1:10" ht="18.75" x14ac:dyDescent="0.4">
      <c r="A269" s="28"/>
      <c r="B269" s="43"/>
      <c r="C269" s="71"/>
      <c r="D269" s="71"/>
      <c r="E269" s="72"/>
      <c r="F269" s="44" t="str">
        <f t="shared" si="8"/>
        <v/>
      </c>
      <c r="G269" s="54"/>
      <c r="H269" s="45"/>
      <c r="I269" s="46" t="str">
        <f t="shared" si="9"/>
        <v/>
      </c>
      <c r="J269" s="26"/>
    </row>
    <row r="270" spans="1:10" ht="18.75" x14ac:dyDescent="0.4">
      <c r="A270" s="28"/>
      <c r="B270" s="43"/>
      <c r="C270" s="71"/>
      <c r="D270" s="71"/>
      <c r="E270" s="72"/>
      <c r="F270" s="44" t="str">
        <f t="shared" si="8"/>
        <v/>
      </c>
      <c r="G270" s="54"/>
      <c r="H270" s="45"/>
      <c r="I270" s="46" t="str">
        <f t="shared" si="9"/>
        <v/>
      </c>
      <c r="J270" s="26"/>
    </row>
    <row r="271" spans="1:10" ht="18.75" x14ac:dyDescent="0.4">
      <c r="A271" s="28"/>
      <c r="B271" s="43"/>
      <c r="C271" s="71"/>
      <c r="D271" s="71"/>
      <c r="E271" s="72"/>
      <c r="F271" s="44" t="str">
        <f t="shared" si="8"/>
        <v/>
      </c>
      <c r="G271" s="54"/>
      <c r="H271" s="45"/>
      <c r="I271" s="46" t="str">
        <f t="shared" si="9"/>
        <v/>
      </c>
      <c r="J271" s="26"/>
    </row>
    <row r="272" spans="1:10" ht="18.75" x14ac:dyDescent="0.4">
      <c r="A272" s="28"/>
      <c r="B272" s="43"/>
      <c r="C272" s="71"/>
      <c r="D272" s="71"/>
      <c r="E272" s="72"/>
      <c r="F272" s="44" t="str">
        <f t="shared" si="8"/>
        <v/>
      </c>
      <c r="G272" s="54"/>
      <c r="H272" s="45"/>
      <c r="I272" s="46" t="str">
        <f t="shared" si="9"/>
        <v/>
      </c>
      <c r="J272" s="26"/>
    </row>
    <row r="273" spans="1:10" ht="18.75" x14ac:dyDescent="0.4">
      <c r="A273" s="28"/>
      <c r="B273" s="43"/>
      <c r="C273" s="71"/>
      <c r="D273" s="71"/>
      <c r="E273" s="72"/>
      <c r="F273" s="44" t="str">
        <f t="shared" si="8"/>
        <v/>
      </c>
      <c r="G273" s="54"/>
      <c r="H273" s="45"/>
      <c r="I273" s="46" t="str">
        <f t="shared" si="9"/>
        <v/>
      </c>
      <c r="J273" s="26"/>
    </row>
    <row r="274" spans="1:10" ht="18.75" x14ac:dyDescent="0.4">
      <c r="A274" s="28"/>
      <c r="B274" s="43"/>
      <c r="C274" s="71"/>
      <c r="D274" s="71"/>
      <c r="E274" s="72"/>
      <c r="F274" s="44" t="str">
        <f t="shared" si="8"/>
        <v/>
      </c>
      <c r="G274" s="54"/>
      <c r="H274" s="45"/>
      <c r="I274" s="46" t="str">
        <f t="shared" si="9"/>
        <v/>
      </c>
      <c r="J274" s="26"/>
    </row>
    <row r="275" spans="1:10" ht="18.75" x14ac:dyDescent="0.4">
      <c r="A275" s="28"/>
      <c r="B275" s="43"/>
      <c r="C275" s="71"/>
      <c r="D275" s="71"/>
      <c r="E275" s="72"/>
      <c r="F275" s="44" t="str">
        <f t="shared" si="8"/>
        <v/>
      </c>
      <c r="G275" s="54"/>
      <c r="H275" s="45"/>
      <c r="I275" s="46" t="str">
        <f t="shared" si="9"/>
        <v/>
      </c>
      <c r="J275" s="26"/>
    </row>
    <row r="276" spans="1:10" ht="18.75" x14ac:dyDescent="0.4">
      <c r="A276" s="28"/>
      <c r="B276" s="43"/>
      <c r="C276" s="71"/>
      <c r="D276" s="71"/>
      <c r="E276" s="72"/>
      <c r="F276" s="44" t="str">
        <f t="shared" si="8"/>
        <v/>
      </c>
      <c r="G276" s="54"/>
      <c r="H276" s="45"/>
      <c r="I276" s="46" t="str">
        <f t="shared" si="9"/>
        <v/>
      </c>
      <c r="J276" s="26"/>
    </row>
    <row r="277" spans="1:10" ht="18.75" x14ac:dyDescent="0.4">
      <c r="A277" s="28"/>
      <c r="B277" s="43"/>
      <c r="C277" s="71"/>
      <c r="D277" s="71"/>
      <c r="E277" s="72"/>
      <c r="F277" s="44" t="str">
        <f t="shared" si="8"/>
        <v/>
      </c>
      <c r="G277" s="54"/>
      <c r="H277" s="45"/>
      <c r="I277" s="46" t="str">
        <f t="shared" si="9"/>
        <v/>
      </c>
      <c r="J277" s="26"/>
    </row>
    <row r="278" spans="1:10" ht="18.75" x14ac:dyDescent="0.4">
      <c r="A278" s="28"/>
      <c r="B278" s="43"/>
      <c r="C278" s="71"/>
      <c r="D278" s="71"/>
      <c r="E278" s="72"/>
      <c r="F278" s="44" t="str">
        <f t="shared" si="8"/>
        <v/>
      </c>
      <c r="G278" s="54"/>
      <c r="H278" s="45"/>
      <c r="I278" s="46" t="str">
        <f t="shared" si="9"/>
        <v/>
      </c>
      <c r="J278" s="26"/>
    </row>
    <row r="279" spans="1:10" ht="18.75" x14ac:dyDescent="0.4">
      <c r="A279" s="28"/>
      <c r="B279" s="43"/>
      <c r="C279" s="71"/>
      <c r="D279" s="71"/>
      <c r="E279" s="72"/>
      <c r="F279" s="44" t="str">
        <f t="shared" si="8"/>
        <v/>
      </c>
      <c r="G279" s="54"/>
      <c r="H279" s="45"/>
      <c r="I279" s="46" t="str">
        <f t="shared" si="9"/>
        <v/>
      </c>
      <c r="J279" s="26"/>
    </row>
    <row r="280" spans="1:10" ht="18.75" x14ac:dyDescent="0.4">
      <c r="A280" s="28"/>
      <c r="B280" s="43"/>
      <c r="C280" s="71"/>
      <c r="D280" s="71"/>
      <c r="E280" s="72"/>
      <c r="F280" s="44" t="str">
        <f t="shared" si="8"/>
        <v/>
      </c>
      <c r="G280" s="54"/>
      <c r="H280" s="45"/>
      <c r="I280" s="46" t="str">
        <f t="shared" si="9"/>
        <v/>
      </c>
      <c r="J280" s="26"/>
    </row>
    <row r="281" spans="1:10" ht="18.75" x14ac:dyDescent="0.4">
      <c r="A281" s="28"/>
      <c r="B281" s="43"/>
      <c r="C281" s="71"/>
      <c r="D281" s="71"/>
      <c r="E281" s="72"/>
      <c r="F281" s="44" t="str">
        <f t="shared" si="8"/>
        <v/>
      </c>
      <c r="G281" s="54"/>
      <c r="H281" s="45"/>
      <c r="I281" s="46" t="str">
        <f t="shared" si="9"/>
        <v/>
      </c>
      <c r="J281" s="26"/>
    </row>
    <row r="282" spans="1:10" ht="18.75" x14ac:dyDescent="0.4">
      <c r="A282" s="28"/>
      <c r="B282" s="43"/>
      <c r="C282" s="71"/>
      <c r="D282" s="71"/>
      <c r="E282" s="72"/>
      <c r="F282" s="44" t="str">
        <f t="shared" si="8"/>
        <v/>
      </c>
      <c r="G282" s="54"/>
      <c r="H282" s="45"/>
      <c r="I282" s="46" t="str">
        <f t="shared" si="9"/>
        <v/>
      </c>
      <c r="J282" s="26"/>
    </row>
    <row r="283" spans="1:10" ht="18.75" x14ac:dyDescent="0.4">
      <c r="A283" s="28"/>
      <c r="B283" s="43"/>
      <c r="C283" s="71"/>
      <c r="D283" s="71"/>
      <c r="E283" s="72"/>
      <c r="F283" s="44" t="str">
        <f t="shared" si="8"/>
        <v/>
      </c>
      <c r="G283" s="54"/>
      <c r="H283" s="45"/>
      <c r="I283" s="46" t="str">
        <f t="shared" si="9"/>
        <v/>
      </c>
      <c r="J283" s="26"/>
    </row>
    <row r="284" spans="1:10" ht="18.75" x14ac:dyDescent="0.4">
      <c r="A284" s="28"/>
      <c r="B284" s="43"/>
      <c r="C284" s="71"/>
      <c r="D284" s="71"/>
      <c r="E284" s="72"/>
      <c r="F284" s="44" t="str">
        <f t="shared" si="8"/>
        <v/>
      </c>
      <c r="G284" s="54"/>
      <c r="H284" s="45"/>
      <c r="I284" s="46" t="str">
        <f t="shared" si="9"/>
        <v/>
      </c>
      <c r="J284" s="26"/>
    </row>
    <row r="285" spans="1:10" ht="18.75" x14ac:dyDescent="0.4">
      <c r="A285" s="28"/>
      <c r="B285" s="43"/>
      <c r="C285" s="71"/>
      <c r="D285" s="71"/>
      <c r="E285" s="72"/>
      <c r="F285" s="44" t="str">
        <f t="shared" si="8"/>
        <v/>
      </c>
      <c r="G285" s="54"/>
      <c r="H285" s="45"/>
      <c r="I285" s="46" t="str">
        <f t="shared" si="9"/>
        <v/>
      </c>
      <c r="J285" s="26"/>
    </row>
    <row r="286" spans="1:10" ht="18.75" x14ac:dyDescent="0.4">
      <c r="A286" s="28"/>
      <c r="B286" s="43"/>
      <c r="C286" s="71"/>
      <c r="D286" s="71"/>
      <c r="E286" s="72"/>
      <c r="F286" s="44" t="str">
        <f t="shared" si="8"/>
        <v/>
      </c>
      <c r="G286" s="54"/>
      <c r="H286" s="45"/>
      <c r="I286" s="46" t="str">
        <f t="shared" si="9"/>
        <v/>
      </c>
      <c r="J286" s="26"/>
    </row>
    <row r="287" spans="1:10" ht="18.75" x14ac:dyDescent="0.4">
      <c r="A287" s="28"/>
      <c r="B287" s="43"/>
      <c r="C287" s="71"/>
      <c r="D287" s="71"/>
      <c r="E287" s="72"/>
      <c r="F287" s="44" t="str">
        <f t="shared" si="8"/>
        <v/>
      </c>
      <c r="G287" s="54"/>
      <c r="H287" s="45"/>
      <c r="I287" s="46" t="str">
        <f t="shared" si="9"/>
        <v/>
      </c>
      <c r="J287" s="26"/>
    </row>
    <row r="288" spans="1:10" ht="18.75" x14ac:dyDescent="0.4">
      <c r="A288" s="28"/>
      <c r="B288" s="43"/>
      <c r="C288" s="71"/>
      <c r="D288" s="71"/>
      <c r="E288" s="72"/>
      <c r="F288" s="44" t="str">
        <f t="shared" si="8"/>
        <v/>
      </c>
      <c r="G288" s="54"/>
      <c r="H288" s="45"/>
      <c r="I288" s="46" t="str">
        <f t="shared" si="9"/>
        <v/>
      </c>
      <c r="J288" s="26"/>
    </row>
    <row r="289" spans="1:10" ht="18.75" x14ac:dyDescent="0.4">
      <c r="A289" s="28"/>
      <c r="B289" s="43"/>
      <c r="C289" s="71"/>
      <c r="D289" s="71"/>
      <c r="E289" s="72"/>
      <c r="F289" s="44" t="str">
        <f t="shared" si="8"/>
        <v/>
      </c>
      <c r="G289" s="54"/>
      <c r="H289" s="45"/>
      <c r="I289" s="46" t="str">
        <f t="shared" si="9"/>
        <v/>
      </c>
      <c r="J289" s="26"/>
    </row>
    <row r="290" spans="1:10" ht="18.75" x14ac:dyDescent="0.4">
      <c r="A290" s="28"/>
      <c r="B290" s="43"/>
      <c r="C290" s="71"/>
      <c r="D290" s="71"/>
      <c r="E290" s="72"/>
      <c r="F290" s="44" t="str">
        <f t="shared" si="8"/>
        <v/>
      </c>
      <c r="G290" s="54"/>
      <c r="H290" s="45"/>
      <c r="I290" s="46" t="str">
        <f t="shared" si="9"/>
        <v/>
      </c>
      <c r="J290" s="26"/>
    </row>
    <row r="291" spans="1:10" ht="18.75" x14ac:dyDescent="0.4">
      <c r="A291" s="28"/>
      <c r="B291" s="43"/>
      <c r="C291" s="71"/>
      <c r="D291" s="71"/>
      <c r="E291" s="72"/>
      <c r="F291" s="44" t="str">
        <f t="shared" si="8"/>
        <v/>
      </c>
      <c r="G291" s="54"/>
      <c r="H291" s="45"/>
      <c r="I291" s="46" t="str">
        <f t="shared" si="9"/>
        <v/>
      </c>
      <c r="J291" s="26"/>
    </row>
    <row r="292" spans="1:10" ht="18.75" x14ac:dyDescent="0.4">
      <c r="A292" s="28"/>
      <c r="B292" s="43"/>
      <c r="C292" s="71"/>
      <c r="D292" s="71"/>
      <c r="E292" s="72"/>
      <c r="F292" s="44" t="str">
        <f t="shared" si="8"/>
        <v/>
      </c>
      <c r="G292" s="54"/>
      <c r="H292" s="45"/>
      <c r="I292" s="46" t="str">
        <f t="shared" si="9"/>
        <v/>
      </c>
      <c r="J292" s="26"/>
    </row>
    <row r="293" spans="1:10" ht="18.75" x14ac:dyDescent="0.4">
      <c r="A293" s="28"/>
      <c r="B293" s="43"/>
      <c r="C293" s="71"/>
      <c r="D293" s="71"/>
      <c r="E293" s="72"/>
      <c r="F293" s="44" t="str">
        <f t="shared" si="8"/>
        <v/>
      </c>
      <c r="G293" s="54"/>
      <c r="H293" s="45"/>
      <c r="I293" s="46" t="str">
        <f t="shared" si="9"/>
        <v/>
      </c>
      <c r="J293" s="26"/>
    </row>
    <row r="294" spans="1:10" ht="18.75" x14ac:dyDescent="0.4">
      <c r="A294" s="28"/>
      <c r="B294" s="43"/>
      <c r="C294" s="71"/>
      <c r="D294" s="71"/>
      <c r="E294" s="72"/>
      <c r="F294" s="44" t="str">
        <f t="shared" si="8"/>
        <v/>
      </c>
      <c r="G294" s="54"/>
      <c r="H294" s="45"/>
      <c r="I294" s="46" t="str">
        <f t="shared" si="9"/>
        <v/>
      </c>
      <c r="J294" s="26"/>
    </row>
    <row r="295" spans="1:10" ht="18.75" x14ac:dyDescent="0.4">
      <c r="A295" s="28"/>
      <c r="B295" s="43"/>
      <c r="C295" s="71"/>
      <c r="D295" s="71"/>
      <c r="E295" s="72"/>
      <c r="F295" s="44" t="str">
        <f t="shared" si="8"/>
        <v/>
      </c>
      <c r="G295" s="54"/>
      <c r="H295" s="45"/>
      <c r="I295" s="46" t="str">
        <f t="shared" si="9"/>
        <v/>
      </c>
      <c r="J295" s="26"/>
    </row>
    <row r="296" spans="1:10" ht="18.75" x14ac:dyDescent="0.4">
      <c r="A296" s="28"/>
      <c r="B296" s="43"/>
      <c r="C296" s="71"/>
      <c r="D296" s="71"/>
      <c r="E296" s="72"/>
      <c r="F296" s="44" t="str">
        <f t="shared" si="8"/>
        <v/>
      </c>
      <c r="G296" s="54"/>
      <c r="H296" s="45"/>
      <c r="I296" s="46" t="str">
        <f t="shared" si="9"/>
        <v/>
      </c>
      <c r="J296" s="26"/>
    </row>
    <row r="297" spans="1:10" ht="18.75" x14ac:dyDescent="0.4">
      <c r="A297" s="28"/>
      <c r="B297" s="43"/>
      <c r="C297" s="71"/>
      <c r="D297" s="71"/>
      <c r="E297" s="72"/>
      <c r="F297" s="44" t="str">
        <f t="shared" si="8"/>
        <v/>
      </c>
      <c r="G297" s="54"/>
      <c r="H297" s="45"/>
      <c r="I297" s="46" t="str">
        <f t="shared" si="9"/>
        <v/>
      </c>
      <c r="J297" s="26"/>
    </row>
    <row r="298" spans="1:10" ht="18.75" x14ac:dyDescent="0.4">
      <c r="A298" s="28"/>
      <c r="B298" s="43"/>
      <c r="C298" s="71"/>
      <c r="D298" s="71"/>
      <c r="E298" s="72"/>
      <c r="F298" s="44" t="str">
        <f t="shared" si="8"/>
        <v/>
      </c>
      <c r="G298" s="54"/>
      <c r="H298" s="45"/>
      <c r="I298" s="46" t="str">
        <f t="shared" si="9"/>
        <v/>
      </c>
      <c r="J298" s="26"/>
    </row>
    <row r="299" spans="1:10" ht="18.75" x14ac:dyDescent="0.4">
      <c r="A299" s="28"/>
      <c r="B299" s="43"/>
      <c r="C299" s="71"/>
      <c r="D299" s="71"/>
      <c r="E299" s="72"/>
      <c r="F299" s="44" t="str">
        <f t="shared" si="8"/>
        <v/>
      </c>
      <c r="G299" s="54"/>
      <c r="H299" s="45"/>
      <c r="I299" s="46" t="str">
        <f t="shared" si="9"/>
        <v/>
      </c>
      <c r="J299" s="26"/>
    </row>
    <row r="300" spans="1:10" ht="18.75" x14ac:dyDescent="0.4">
      <c r="A300" s="28"/>
      <c r="B300" s="43"/>
      <c r="C300" s="71"/>
      <c r="D300" s="71"/>
      <c r="E300" s="72"/>
      <c r="F300" s="44" t="str">
        <f t="shared" si="8"/>
        <v/>
      </c>
      <c r="G300" s="54"/>
      <c r="H300" s="45"/>
      <c r="I300" s="46" t="str">
        <f t="shared" si="9"/>
        <v/>
      </c>
      <c r="J300" s="26"/>
    </row>
    <row r="301" spans="1:10" ht="18.75" x14ac:dyDescent="0.4">
      <c r="A301" s="28"/>
      <c r="B301" s="43"/>
      <c r="C301" s="71"/>
      <c r="D301" s="71"/>
      <c r="E301" s="72"/>
      <c r="F301" s="44" t="str">
        <f t="shared" si="8"/>
        <v/>
      </c>
      <c r="G301" s="54"/>
      <c r="H301" s="45"/>
      <c r="I301" s="46" t="str">
        <f t="shared" si="9"/>
        <v/>
      </c>
      <c r="J301" s="26"/>
    </row>
    <row r="302" spans="1:10" ht="18.75" x14ac:dyDescent="0.4">
      <c r="A302" s="28"/>
      <c r="B302" s="43"/>
      <c r="C302" s="71"/>
      <c r="D302" s="71"/>
      <c r="E302" s="72"/>
      <c r="F302" s="44" t="str">
        <f t="shared" si="8"/>
        <v/>
      </c>
      <c r="G302" s="54"/>
      <c r="H302" s="45"/>
      <c r="I302" s="46" t="str">
        <f t="shared" si="9"/>
        <v/>
      </c>
      <c r="J302" s="26"/>
    </row>
    <row r="303" spans="1:10" ht="18.75" x14ac:dyDescent="0.4">
      <c r="A303" s="28"/>
      <c r="B303" s="43"/>
      <c r="C303" s="71"/>
      <c r="D303" s="71"/>
      <c r="E303" s="72"/>
      <c r="F303" s="44" t="str">
        <f t="shared" si="8"/>
        <v/>
      </c>
      <c r="G303" s="54"/>
      <c r="H303" s="45"/>
      <c r="I303" s="46" t="str">
        <f t="shared" si="9"/>
        <v/>
      </c>
      <c r="J303" s="26"/>
    </row>
    <row r="304" spans="1:10" ht="18.75" x14ac:dyDescent="0.4">
      <c r="A304" s="28"/>
      <c r="B304" s="43"/>
      <c r="C304" s="71"/>
      <c r="D304" s="71"/>
      <c r="E304" s="72"/>
      <c r="F304" s="44" t="str">
        <f t="shared" si="8"/>
        <v/>
      </c>
      <c r="G304" s="54"/>
      <c r="H304" s="45"/>
      <c r="I304" s="46" t="str">
        <f t="shared" si="9"/>
        <v/>
      </c>
      <c r="J304" s="26"/>
    </row>
    <row r="305" spans="1:10" ht="18.75" x14ac:dyDescent="0.4">
      <c r="A305" s="28"/>
      <c r="B305" s="43"/>
      <c r="C305" s="71"/>
      <c r="D305" s="71"/>
      <c r="E305" s="72"/>
      <c r="F305" s="44" t="str">
        <f t="shared" si="8"/>
        <v/>
      </c>
      <c r="G305" s="54"/>
      <c r="H305" s="45"/>
      <c r="I305" s="46" t="str">
        <f t="shared" si="9"/>
        <v/>
      </c>
      <c r="J305" s="26"/>
    </row>
    <row r="306" spans="1:10" ht="18.75" x14ac:dyDescent="0.4">
      <c r="A306" s="28"/>
      <c r="B306" s="43"/>
      <c r="C306" s="71"/>
      <c r="D306" s="71"/>
      <c r="E306" s="72"/>
      <c r="F306" s="44" t="str">
        <f t="shared" si="8"/>
        <v/>
      </c>
      <c r="G306" s="54"/>
      <c r="H306" s="45"/>
      <c r="I306" s="46" t="str">
        <f t="shared" si="9"/>
        <v/>
      </c>
      <c r="J306" s="26"/>
    </row>
    <row r="307" spans="1:10" ht="18.75" x14ac:dyDescent="0.4">
      <c r="A307" s="28"/>
      <c r="B307" s="43"/>
      <c r="C307" s="71"/>
      <c r="D307" s="71"/>
      <c r="E307" s="72"/>
      <c r="F307" s="44" t="str">
        <f t="shared" si="8"/>
        <v/>
      </c>
      <c r="G307" s="54"/>
      <c r="H307" s="45"/>
      <c r="I307" s="46" t="str">
        <f t="shared" si="9"/>
        <v/>
      </c>
      <c r="J307" s="26"/>
    </row>
    <row r="308" spans="1:10" ht="18.75" x14ac:dyDescent="0.4">
      <c r="A308" s="28"/>
      <c r="B308" s="43"/>
      <c r="C308" s="71"/>
      <c r="D308" s="71"/>
      <c r="E308" s="72"/>
      <c r="F308" s="44" t="str">
        <f t="shared" si="8"/>
        <v/>
      </c>
      <c r="G308" s="54"/>
      <c r="H308" s="45"/>
      <c r="I308" s="46" t="str">
        <f t="shared" si="9"/>
        <v/>
      </c>
      <c r="J308" s="26"/>
    </row>
    <row r="309" spans="1:10" ht="18.75" x14ac:dyDescent="0.4">
      <c r="A309" s="28"/>
      <c r="B309" s="43"/>
      <c r="C309" s="71"/>
      <c r="D309" s="71"/>
      <c r="E309" s="72"/>
      <c r="F309" s="44" t="str">
        <f t="shared" si="8"/>
        <v/>
      </c>
      <c r="G309" s="54"/>
      <c r="H309" s="45"/>
      <c r="I309" s="46" t="str">
        <f t="shared" si="9"/>
        <v/>
      </c>
      <c r="J309" s="26"/>
    </row>
    <row r="310" spans="1:10" ht="18.75" x14ac:dyDescent="0.4">
      <c r="A310" s="28"/>
      <c r="B310" s="43"/>
      <c r="C310" s="71"/>
      <c r="D310" s="71"/>
      <c r="E310" s="72"/>
      <c r="F310" s="44" t="str">
        <f t="shared" si="8"/>
        <v/>
      </c>
      <c r="G310" s="54"/>
      <c r="H310" s="45"/>
      <c r="I310" s="46" t="str">
        <f t="shared" si="9"/>
        <v/>
      </c>
      <c r="J310" s="26"/>
    </row>
    <row r="311" spans="1:10" ht="18.75" x14ac:dyDescent="0.4">
      <c r="A311" s="28"/>
      <c r="B311" s="43"/>
      <c r="C311" s="71"/>
      <c r="D311" s="71"/>
      <c r="E311" s="72"/>
      <c r="F311" s="44" t="str">
        <f t="shared" si="8"/>
        <v/>
      </c>
      <c r="G311" s="54"/>
      <c r="H311" s="45"/>
      <c r="I311" s="46" t="str">
        <f t="shared" si="9"/>
        <v/>
      </c>
      <c r="J311" s="26"/>
    </row>
    <row r="312" spans="1:10" ht="18.75" x14ac:dyDescent="0.4">
      <c r="A312" s="28"/>
      <c r="B312" s="43"/>
      <c r="C312" s="71"/>
      <c r="D312" s="71"/>
      <c r="E312" s="72"/>
      <c r="F312" s="44" t="str">
        <f t="shared" si="8"/>
        <v/>
      </c>
      <c r="G312" s="54"/>
      <c r="H312" s="45"/>
      <c r="I312" s="46" t="str">
        <f t="shared" si="9"/>
        <v/>
      </c>
      <c r="J312" s="26"/>
    </row>
    <row r="313" spans="1:10" ht="18.75" x14ac:dyDescent="0.4">
      <c r="A313" s="28"/>
      <c r="B313" s="43"/>
      <c r="C313" s="71"/>
      <c r="D313" s="71"/>
      <c r="E313" s="72"/>
      <c r="F313" s="44" t="str">
        <f t="shared" si="8"/>
        <v/>
      </c>
      <c r="G313" s="54"/>
      <c r="H313" s="45"/>
      <c r="I313" s="46" t="str">
        <f t="shared" si="9"/>
        <v/>
      </c>
      <c r="J313" s="26"/>
    </row>
    <row r="314" spans="1:10" ht="18.75" x14ac:dyDescent="0.4">
      <c r="A314" s="28"/>
      <c r="B314" s="43"/>
      <c r="C314" s="71"/>
      <c r="D314" s="71"/>
      <c r="E314" s="72"/>
      <c r="F314" s="44" t="str">
        <f t="shared" si="8"/>
        <v/>
      </c>
      <c r="G314" s="54"/>
      <c r="H314" s="45"/>
      <c r="I314" s="46" t="str">
        <f t="shared" si="9"/>
        <v/>
      </c>
      <c r="J314" s="26"/>
    </row>
    <row r="315" spans="1:10" ht="18.75" x14ac:dyDescent="0.4">
      <c r="A315" s="28"/>
      <c r="B315" s="43"/>
      <c r="C315" s="71"/>
      <c r="D315" s="71"/>
      <c r="E315" s="72"/>
      <c r="F315" s="44" t="str">
        <f t="shared" si="8"/>
        <v/>
      </c>
      <c r="G315" s="54"/>
      <c r="H315" s="45"/>
      <c r="I315" s="46" t="str">
        <f t="shared" si="9"/>
        <v/>
      </c>
      <c r="J315" s="26"/>
    </row>
    <row r="316" spans="1:10" ht="18.75" x14ac:dyDescent="0.4">
      <c r="A316" s="28"/>
      <c r="B316" s="43"/>
      <c r="C316" s="71"/>
      <c r="D316" s="71"/>
      <c r="E316" s="72"/>
      <c r="F316" s="44" t="str">
        <f t="shared" si="8"/>
        <v/>
      </c>
      <c r="G316" s="54"/>
      <c r="H316" s="45"/>
      <c r="I316" s="46" t="str">
        <f t="shared" si="9"/>
        <v/>
      </c>
      <c r="J316" s="26"/>
    </row>
    <row r="317" spans="1:10" ht="18.75" x14ac:dyDescent="0.4">
      <c r="A317" s="28"/>
      <c r="B317" s="43"/>
      <c r="C317" s="71"/>
      <c r="D317" s="71"/>
      <c r="E317" s="72"/>
      <c r="F317" s="44" t="str">
        <f t="shared" si="8"/>
        <v/>
      </c>
      <c r="G317" s="54"/>
      <c r="H317" s="45"/>
      <c r="I317" s="46" t="str">
        <f t="shared" si="9"/>
        <v/>
      </c>
      <c r="J317" s="26"/>
    </row>
    <row r="318" spans="1:10" ht="18.75" x14ac:dyDescent="0.4">
      <c r="A318" s="28"/>
      <c r="B318" s="43"/>
      <c r="C318" s="71"/>
      <c r="D318" s="71"/>
      <c r="E318" s="72"/>
      <c r="F318" s="44" t="str">
        <f t="shared" si="8"/>
        <v/>
      </c>
      <c r="G318" s="54"/>
      <c r="H318" s="45"/>
      <c r="I318" s="46" t="str">
        <f t="shared" si="9"/>
        <v/>
      </c>
      <c r="J318" s="26"/>
    </row>
    <row r="319" spans="1:10" ht="18.75" x14ac:dyDescent="0.4">
      <c r="A319" s="28"/>
      <c r="B319" s="43"/>
      <c r="C319" s="71"/>
      <c r="D319" s="71"/>
      <c r="E319" s="72"/>
      <c r="F319" s="44" t="str">
        <f t="shared" si="8"/>
        <v/>
      </c>
      <c r="G319" s="54"/>
      <c r="H319" s="45"/>
      <c r="I319" s="46" t="str">
        <f t="shared" si="9"/>
        <v/>
      </c>
      <c r="J319" s="26"/>
    </row>
    <row r="320" spans="1:10" ht="18.75" x14ac:dyDescent="0.4">
      <c r="A320" s="28"/>
      <c r="B320" s="43"/>
      <c r="C320" s="71"/>
      <c r="D320" s="71"/>
      <c r="E320" s="72"/>
      <c r="F320" s="44" t="str">
        <f t="shared" si="8"/>
        <v/>
      </c>
      <c r="G320" s="54"/>
      <c r="H320" s="45"/>
      <c r="I320" s="46" t="str">
        <f t="shared" si="9"/>
        <v/>
      </c>
      <c r="J320" s="26"/>
    </row>
    <row r="321" spans="1:10" ht="18.75" x14ac:dyDescent="0.4">
      <c r="A321" s="28"/>
      <c r="B321" s="43"/>
      <c r="C321" s="71"/>
      <c r="D321" s="71"/>
      <c r="E321" s="72"/>
      <c r="F321" s="44" t="str">
        <f t="shared" si="8"/>
        <v/>
      </c>
      <c r="G321" s="54"/>
      <c r="H321" s="45"/>
      <c r="I321" s="46" t="str">
        <f t="shared" si="9"/>
        <v/>
      </c>
      <c r="J321" s="26"/>
    </row>
    <row r="322" spans="1:10" ht="18.75" x14ac:dyDescent="0.4">
      <c r="A322" s="28"/>
      <c r="B322" s="43"/>
      <c r="C322" s="71"/>
      <c r="D322" s="71"/>
      <c r="E322" s="72"/>
      <c r="F322" s="44" t="str">
        <f t="shared" si="8"/>
        <v/>
      </c>
      <c r="G322" s="54"/>
      <c r="H322" s="45"/>
      <c r="I322" s="46" t="str">
        <f t="shared" si="9"/>
        <v/>
      </c>
      <c r="J322" s="26"/>
    </row>
    <row r="323" spans="1:10" ht="18.75" x14ac:dyDescent="0.4">
      <c r="A323" s="28"/>
      <c r="B323" s="43"/>
      <c r="C323" s="71"/>
      <c r="D323" s="71"/>
      <c r="E323" s="72"/>
      <c r="F323" s="44" t="str">
        <f t="shared" si="8"/>
        <v/>
      </c>
      <c r="G323" s="54"/>
      <c r="H323" s="45"/>
      <c r="I323" s="46" t="str">
        <f t="shared" si="9"/>
        <v/>
      </c>
      <c r="J323" s="26"/>
    </row>
    <row r="324" spans="1:10" ht="18.75" x14ac:dyDescent="0.4">
      <c r="A324" s="28"/>
      <c r="B324" s="43"/>
      <c r="C324" s="71"/>
      <c r="D324" s="71"/>
      <c r="E324" s="72"/>
      <c r="F324" s="44" t="str">
        <f t="shared" ref="F324:F387" si="10">IF(E324="","",DATEDIF(C324,E324,"Y"))</f>
        <v/>
      </c>
      <c r="G324" s="54"/>
      <c r="H324" s="45"/>
      <c r="I324" s="46" t="str">
        <f t="shared" ref="I324:I387" si="11">IF(D324="","",DATEDIF(D324,E324,"Y"))</f>
        <v/>
      </c>
      <c r="J324" s="26"/>
    </row>
    <row r="325" spans="1:10" ht="18.75" x14ac:dyDescent="0.4">
      <c r="A325" s="28"/>
      <c r="B325" s="43"/>
      <c r="C325" s="71"/>
      <c r="D325" s="71"/>
      <c r="E325" s="72"/>
      <c r="F325" s="44" t="str">
        <f t="shared" si="10"/>
        <v/>
      </c>
      <c r="G325" s="54"/>
      <c r="H325" s="45"/>
      <c r="I325" s="46" t="str">
        <f t="shared" si="11"/>
        <v/>
      </c>
      <c r="J325" s="26"/>
    </row>
    <row r="326" spans="1:10" ht="18.75" x14ac:dyDescent="0.4">
      <c r="A326" s="28"/>
      <c r="B326" s="43"/>
      <c r="C326" s="71"/>
      <c r="D326" s="71"/>
      <c r="E326" s="72"/>
      <c r="F326" s="44" t="str">
        <f t="shared" si="10"/>
        <v/>
      </c>
      <c r="G326" s="54"/>
      <c r="H326" s="45"/>
      <c r="I326" s="46" t="str">
        <f t="shared" si="11"/>
        <v/>
      </c>
      <c r="J326" s="26"/>
    </row>
    <row r="327" spans="1:10" ht="18.75" x14ac:dyDescent="0.4">
      <c r="A327" s="28"/>
      <c r="B327" s="43"/>
      <c r="C327" s="71"/>
      <c r="D327" s="71"/>
      <c r="E327" s="72"/>
      <c r="F327" s="44" t="str">
        <f t="shared" si="10"/>
        <v/>
      </c>
      <c r="G327" s="54"/>
      <c r="H327" s="45"/>
      <c r="I327" s="46" t="str">
        <f t="shared" si="11"/>
        <v/>
      </c>
      <c r="J327" s="26"/>
    </row>
    <row r="328" spans="1:10" ht="18.75" x14ac:dyDescent="0.4">
      <c r="A328" s="28"/>
      <c r="B328" s="43"/>
      <c r="C328" s="71"/>
      <c r="D328" s="71"/>
      <c r="E328" s="72"/>
      <c r="F328" s="44" t="str">
        <f t="shared" si="10"/>
        <v/>
      </c>
      <c r="G328" s="54"/>
      <c r="H328" s="45"/>
      <c r="I328" s="46" t="str">
        <f t="shared" si="11"/>
        <v/>
      </c>
      <c r="J328" s="26"/>
    </row>
    <row r="329" spans="1:10" ht="18.75" x14ac:dyDescent="0.4">
      <c r="A329" s="28"/>
      <c r="B329" s="43"/>
      <c r="C329" s="71"/>
      <c r="D329" s="71"/>
      <c r="E329" s="72"/>
      <c r="F329" s="44" t="str">
        <f t="shared" si="10"/>
        <v/>
      </c>
      <c r="G329" s="54"/>
      <c r="H329" s="45"/>
      <c r="I329" s="46" t="str">
        <f t="shared" si="11"/>
        <v/>
      </c>
      <c r="J329" s="26"/>
    </row>
    <row r="330" spans="1:10" ht="18.75" x14ac:dyDescent="0.4">
      <c r="A330" s="28"/>
      <c r="B330" s="43"/>
      <c r="C330" s="71"/>
      <c r="D330" s="71"/>
      <c r="E330" s="72"/>
      <c r="F330" s="44" t="str">
        <f t="shared" si="10"/>
        <v/>
      </c>
      <c r="G330" s="54"/>
      <c r="H330" s="45"/>
      <c r="I330" s="46" t="str">
        <f t="shared" si="11"/>
        <v/>
      </c>
      <c r="J330" s="26"/>
    </row>
    <row r="331" spans="1:10" ht="18.75" x14ac:dyDescent="0.4">
      <c r="A331" s="28"/>
      <c r="B331" s="43"/>
      <c r="C331" s="71"/>
      <c r="D331" s="71"/>
      <c r="E331" s="72"/>
      <c r="F331" s="44" t="str">
        <f t="shared" si="10"/>
        <v/>
      </c>
      <c r="G331" s="54"/>
      <c r="H331" s="45"/>
      <c r="I331" s="46" t="str">
        <f t="shared" si="11"/>
        <v/>
      </c>
      <c r="J331" s="26"/>
    </row>
    <row r="332" spans="1:10" ht="18.75" x14ac:dyDescent="0.4">
      <c r="A332" s="28"/>
      <c r="B332" s="43"/>
      <c r="C332" s="71"/>
      <c r="D332" s="71"/>
      <c r="E332" s="72"/>
      <c r="F332" s="44" t="str">
        <f t="shared" si="10"/>
        <v/>
      </c>
      <c r="G332" s="54"/>
      <c r="H332" s="45"/>
      <c r="I332" s="46" t="str">
        <f t="shared" si="11"/>
        <v/>
      </c>
      <c r="J332" s="26"/>
    </row>
    <row r="333" spans="1:10" ht="18.75" x14ac:dyDescent="0.4">
      <c r="A333" s="28"/>
      <c r="B333" s="43"/>
      <c r="C333" s="71"/>
      <c r="D333" s="71"/>
      <c r="E333" s="72"/>
      <c r="F333" s="44" t="str">
        <f t="shared" si="10"/>
        <v/>
      </c>
      <c r="G333" s="54"/>
      <c r="H333" s="45"/>
      <c r="I333" s="46" t="str">
        <f t="shared" si="11"/>
        <v/>
      </c>
      <c r="J333" s="26"/>
    </row>
    <row r="334" spans="1:10" ht="18.75" x14ac:dyDescent="0.4">
      <c r="A334" s="28"/>
      <c r="B334" s="43"/>
      <c r="C334" s="71"/>
      <c r="D334" s="71"/>
      <c r="E334" s="72"/>
      <c r="F334" s="44" t="str">
        <f t="shared" si="10"/>
        <v/>
      </c>
      <c r="G334" s="54"/>
      <c r="H334" s="45"/>
      <c r="I334" s="46" t="str">
        <f t="shared" si="11"/>
        <v/>
      </c>
      <c r="J334" s="26"/>
    </row>
    <row r="335" spans="1:10" ht="18.75" x14ac:dyDescent="0.4">
      <c r="A335" s="28"/>
      <c r="B335" s="43"/>
      <c r="C335" s="71"/>
      <c r="D335" s="71"/>
      <c r="E335" s="72"/>
      <c r="F335" s="44" t="str">
        <f t="shared" si="10"/>
        <v/>
      </c>
      <c r="G335" s="54"/>
      <c r="H335" s="45"/>
      <c r="I335" s="46" t="str">
        <f t="shared" si="11"/>
        <v/>
      </c>
      <c r="J335" s="26"/>
    </row>
    <row r="336" spans="1:10" ht="18.75" x14ac:dyDescent="0.4">
      <c r="A336" s="28"/>
      <c r="B336" s="43"/>
      <c r="C336" s="71"/>
      <c r="D336" s="71"/>
      <c r="E336" s="72"/>
      <c r="F336" s="44" t="str">
        <f t="shared" si="10"/>
        <v/>
      </c>
      <c r="G336" s="54"/>
      <c r="H336" s="45"/>
      <c r="I336" s="46" t="str">
        <f t="shared" si="11"/>
        <v/>
      </c>
      <c r="J336" s="26"/>
    </row>
    <row r="337" spans="1:10" ht="18.75" x14ac:dyDescent="0.4">
      <c r="A337" s="28"/>
      <c r="B337" s="43"/>
      <c r="C337" s="71"/>
      <c r="D337" s="71"/>
      <c r="E337" s="72"/>
      <c r="F337" s="44" t="str">
        <f t="shared" si="10"/>
        <v/>
      </c>
      <c r="G337" s="54"/>
      <c r="H337" s="45"/>
      <c r="I337" s="46" t="str">
        <f t="shared" si="11"/>
        <v/>
      </c>
      <c r="J337" s="26"/>
    </row>
    <row r="338" spans="1:10" ht="18.75" x14ac:dyDescent="0.4">
      <c r="A338" s="28"/>
      <c r="B338" s="43"/>
      <c r="C338" s="71"/>
      <c r="D338" s="71"/>
      <c r="E338" s="72"/>
      <c r="F338" s="44" t="str">
        <f t="shared" si="10"/>
        <v/>
      </c>
      <c r="G338" s="54"/>
      <c r="H338" s="45"/>
      <c r="I338" s="46" t="str">
        <f t="shared" si="11"/>
        <v/>
      </c>
      <c r="J338" s="26"/>
    </row>
    <row r="339" spans="1:10" ht="18.75" x14ac:dyDescent="0.4">
      <c r="A339" s="28"/>
      <c r="B339" s="43"/>
      <c r="C339" s="71"/>
      <c r="D339" s="71"/>
      <c r="E339" s="72"/>
      <c r="F339" s="44" t="str">
        <f t="shared" si="10"/>
        <v/>
      </c>
      <c r="G339" s="54"/>
      <c r="H339" s="45"/>
      <c r="I339" s="46" t="str">
        <f t="shared" si="11"/>
        <v/>
      </c>
      <c r="J339" s="26"/>
    </row>
    <row r="340" spans="1:10" ht="18.75" x14ac:dyDescent="0.4">
      <c r="A340" s="28"/>
      <c r="B340" s="43"/>
      <c r="C340" s="71"/>
      <c r="D340" s="71"/>
      <c r="E340" s="72"/>
      <c r="F340" s="44" t="str">
        <f t="shared" si="10"/>
        <v/>
      </c>
      <c r="G340" s="54"/>
      <c r="H340" s="45"/>
      <c r="I340" s="46" t="str">
        <f t="shared" si="11"/>
        <v/>
      </c>
      <c r="J340" s="26"/>
    </row>
    <row r="341" spans="1:10" ht="18.75" x14ac:dyDescent="0.4">
      <c r="A341" s="28"/>
      <c r="B341" s="43"/>
      <c r="C341" s="71"/>
      <c r="D341" s="71"/>
      <c r="E341" s="72"/>
      <c r="F341" s="44" t="str">
        <f t="shared" si="10"/>
        <v/>
      </c>
      <c r="G341" s="54"/>
      <c r="H341" s="45"/>
      <c r="I341" s="46" t="str">
        <f t="shared" si="11"/>
        <v/>
      </c>
      <c r="J341" s="26"/>
    </row>
    <row r="342" spans="1:10" ht="18.75" x14ac:dyDescent="0.4">
      <c r="A342" s="28"/>
      <c r="B342" s="43"/>
      <c r="C342" s="71"/>
      <c r="D342" s="71"/>
      <c r="E342" s="72"/>
      <c r="F342" s="44" t="str">
        <f t="shared" si="10"/>
        <v/>
      </c>
      <c r="G342" s="54"/>
      <c r="H342" s="45"/>
      <c r="I342" s="46" t="str">
        <f t="shared" si="11"/>
        <v/>
      </c>
      <c r="J342" s="26"/>
    </row>
    <row r="343" spans="1:10" ht="18.75" x14ac:dyDescent="0.4">
      <c r="A343" s="28"/>
      <c r="B343" s="43"/>
      <c r="C343" s="71"/>
      <c r="D343" s="71"/>
      <c r="E343" s="72"/>
      <c r="F343" s="44" t="str">
        <f t="shared" si="10"/>
        <v/>
      </c>
      <c r="G343" s="54"/>
      <c r="H343" s="45"/>
      <c r="I343" s="46" t="str">
        <f t="shared" si="11"/>
        <v/>
      </c>
      <c r="J343" s="26"/>
    </row>
    <row r="344" spans="1:10" ht="18.75" x14ac:dyDescent="0.4">
      <c r="A344" s="28"/>
      <c r="B344" s="43"/>
      <c r="C344" s="71"/>
      <c r="D344" s="71"/>
      <c r="E344" s="72"/>
      <c r="F344" s="44" t="str">
        <f t="shared" si="10"/>
        <v/>
      </c>
      <c r="G344" s="54"/>
      <c r="H344" s="45"/>
      <c r="I344" s="46" t="str">
        <f t="shared" si="11"/>
        <v/>
      </c>
      <c r="J344" s="26"/>
    </row>
    <row r="345" spans="1:10" ht="18.75" x14ac:dyDescent="0.4">
      <c r="A345" s="28"/>
      <c r="B345" s="43"/>
      <c r="C345" s="71"/>
      <c r="D345" s="71"/>
      <c r="E345" s="72"/>
      <c r="F345" s="44" t="str">
        <f t="shared" si="10"/>
        <v/>
      </c>
      <c r="G345" s="54"/>
      <c r="H345" s="45"/>
      <c r="I345" s="46" t="str">
        <f t="shared" si="11"/>
        <v/>
      </c>
      <c r="J345" s="26"/>
    </row>
    <row r="346" spans="1:10" ht="18.75" x14ac:dyDescent="0.4">
      <c r="A346" s="28"/>
      <c r="B346" s="43"/>
      <c r="C346" s="71"/>
      <c r="D346" s="71"/>
      <c r="E346" s="72"/>
      <c r="F346" s="44" t="str">
        <f t="shared" si="10"/>
        <v/>
      </c>
      <c r="G346" s="54"/>
      <c r="H346" s="45"/>
      <c r="I346" s="46" t="str">
        <f t="shared" si="11"/>
        <v/>
      </c>
      <c r="J346" s="26"/>
    </row>
    <row r="347" spans="1:10" ht="18.75" x14ac:dyDescent="0.4">
      <c r="A347" s="28"/>
      <c r="B347" s="43"/>
      <c r="C347" s="71"/>
      <c r="D347" s="71"/>
      <c r="E347" s="72"/>
      <c r="F347" s="44" t="str">
        <f t="shared" si="10"/>
        <v/>
      </c>
      <c r="G347" s="54"/>
      <c r="H347" s="45"/>
      <c r="I347" s="46" t="str">
        <f t="shared" si="11"/>
        <v/>
      </c>
      <c r="J347" s="26"/>
    </row>
    <row r="348" spans="1:10" ht="18.75" x14ac:dyDescent="0.4">
      <c r="A348" s="28"/>
      <c r="B348" s="43"/>
      <c r="C348" s="71"/>
      <c r="D348" s="71"/>
      <c r="E348" s="72"/>
      <c r="F348" s="44" t="str">
        <f t="shared" si="10"/>
        <v/>
      </c>
      <c r="G348" s="54"/>
      <c r="H348" s="45"/>
      <c r="I348" s="46" t="str">
        <f t="shared" si="11"/>
        <v/>
      </c>
      <c r="J348" s="26"/>
    </row>
    <row r="349" spans="1:10" ht="18.75" x14ac:dyDescent="0.4">
      <c r="A349" s="28"/>
      <c r="B349" s="43"/>
      <c r="C349" s="71"/>
      <c r="D349" s="71"/>
      <c r="E349" s="72"/>
      <c r="F349" s="44" t="str">
        <f t="shared" si="10"/>
        <v/>
      </c>
      <c r="G349" s="54"/>
      <c r="H349" s="45"/>
      <c r="I349" s="46" t="str">
        <f t="shared" si="11"/>
        <v/>
      </c>
      <c r="J349" s="26"/>
    </row>
    <row r="350" spans="1:10" ht="18.75" x14ac:dyDescent="0.4">
      <c r="A350" s="28"/>
      <c r="B350" s="43"/>
      <c r="C350" s="71"/>
      <c r="D350" s="71"/>
      <c r="E350" s="72"/>
      <c r="F350" s="44" t="str">
        <f t="shared" si="10"/>
        <v/>
      </c>
      <c r="G350" s="54"/>
      <c r="H350" s="45"/>
      <c r="I350" s="46" t="str">
        <f t="shared" si="11"/>
        <v/>
      </c>
      <c r="J350" s="26"/>
    </row>
    <row r="351" spans="1:10" ht="18.75" x14ac:dyDescent="0.4">
      <c r="A351" s="28"/>
      <c r="B351" s="43"/>
      <c r="C351" s="71"/>
      <c r="D351" s="71"/>
      <c r="E351" s="72"/>
      <c r="F351" s="44" t="str">
        <f t="shared" si="10"/>
        <v/>
      </c>
      <c r="G351" s="54"/>
      <c r="H351" s="45"/>
      <c r="I351" s="46" t="str">
        <f t="shared" si="11"/>
        <v/>
      </c>
      <c r="J351" s="26"/>
    </row>
    <row r="352" spans="1:10" ht="18.75" x14ac:dyDescent="0.4">
      <c r="A352" s="28"/>
      <c r="B352" s="43"/>
      <c r="C352" s="71"/>
      <c r="D352" s="71"/>
      <c r="E352" s="72"/>
      <c r="F352" s="44" t="str">
        <f t="shared" si="10"/>
        <v/>
      </c>
      <c r="G352" s="54"/>
      <c r="H352" s="45"/>
      <c r="I352" s="46" t="str">
        <f t="shared" si="11"/>
        <v/>
      </c>
      <c r="J352" s="26"/>
    </row>
    <row r="353" spans="1:10" ht="18.75" x14ac:dyDescent="0.4">
      <c r="A353" s="28"/>
      <c r="B353" s="43"/>
      <c r="C353" s="71"/>
      <c r="D353" s="71"/>
      <c r="E353" s="72"/>
      <c r="F353" s="44" t="str">
        <f t="shared" si="10"/>
        <v/>
      </c>
      <c r="G353" s="54"/>
      <c r="H353" s="45"/>
      <c r="I353" s="46" t="str">
        <f t="shared" si="11"/>
        <v/>
      </c>
      <c r="J353" s="26"/>
    </row>
    <row r="354" spans="1:10" ht="18.75" x14ac:dyDescent="0.4">
      <c r="A354" s="28"/>
      <c r="B354" s="43"/>
      <c r="C354" s="71"/>
      <c r="D354" s="71"/>
      <c r="E354" s="72"/>
      <c r="F354" s="44" t="str">
        <f t="shared" si="10"/>
        <v/>
      </c>
      <c r="G354" s="54"/>
      <c r="H354" s="45"/>
      <c r="I354" s="46" t="str">
        <f t="shared" si="11"/>
        <v/>
      </c>
      <c r="J354" s="26"/>
    </row>
    <row r="355" spans="1:10" ht="18.75" x14ac:dyDescent="0.4">
      <c r="A355" s="28"/>
      <c r="B355" s="43"/>
      <c r="C355" s="71"/>
      <c r="D355" s="71"/>
      <c r="E355" s="72"/>
      <c r="F355" s="44" t="str">
        <f t="shared" si="10"/>
        <v/>
      </c>
      <c r="G355" s="54"/>
      <c r="H355" s="45"/>
      <c r="I355" s="46" t="str">
        <f t="shared" si="11"/>
        <v/>
      </c>
      <c r="J355" s="26"/>
    </row>
    <row r="356" spans="1:10" ht="18.75" x14ac:dyDescent="0.4">
      <c r="A356" s="28"/>
      <c r="B356" s="43"/>
      <c r="C356" s="71"/>
      <c r="D356" s="71"/>
      <c r="E356" s="72"/>
      <c r="F356" s="44" t="str">
        <f t="shared" si="10"/>
        <v/>
      </c>
      <c r="G356" s="54"/>
      <c r="H356" s="45"/>
      <c r="I356" s="46" t="str">
        <f t="shared" si="11"/>
        <v/>
      </c>
      <c r="J356" s="26"/>
    </row>
    <row r="357" spans="1:10" ht="18.75" x14ac:dyDescent="0.4">
      <c r="A357" s="28"/>
      <c r="B357" s="43"/>
      <c r="C357" s="71"/>
      <c r="D357" s="71"/>
      <c r="E357" s="72"/>
      <c r="F357" s="44" t="str">
        <f t="shared" si="10"/>
        <v/>
      </c>
      <c r="G357" s="54"/>
      <c r="H357" s="45"/>
      <c r="I357" s="46" t="str">
        <f t="shared" si="11"/>
        <v/>
      </c>
      <c r="J357" s="26"/>
    </row>
    <row r="358" spans="1:10" ht="18.75" x14ac:dyDescent="0.4">
      <c r="A358" s="28"/>
      <c r="B358" s="43"/>
      <c r="C358" s="71"/>
      <c r="D358" s="71"/>
      <c r="E358" s="72"/>
      <c r="F358" s="44" t="str">
        <f t="shared" si="10"/>
        <v/>
      </c>
      <c r="G358" s="54"/>
      <c r="H358" s="45"/>
      <c r="I358" s="46" t="str">
        <f t="shared" si="11"/>
        <v/>
      </c>
      <c r="J358" s="26"/>
    </row>
    <row r="359" spans="1:10" ht="18.75" x14ac:dyDescent="0.4">
      <c r="A359" s="28"/>
      <c r="B359" s="43"/>
      <c r="C359" s="71"/>
      <c r="D359" s="71"/>
      <c r="E359" s="72"/>
      <c r="F359" s="44" t="str">
        <f t="shared" si="10"/>
        <v/>
      </c>
      <c r="G359" s="54"/>
      <c r="H359" s="45"/>
      <c r="I359" s="46" t="str">
        <f t="shared" si="11"/>
        <v/>
      </c>
      <c r="J359" s="26"/>
    </row>
    <row r="360" spans="1:10" ht="18.75" x14ac:dyDescent="0.4">
      <c r="A360" s="28"/>
      <c r="B360" s="43"/>
      <c r="C360" s="71"/>
      <c r="D360" s="71"/>
      <c r="E360" s="72"/>
      <c r="F360" s="44" t="str">
        <f t="shared" si="10"/>
        <v/>
      </c>
      <c r="G360" s="54"/>
      <c r="H360" s="45"/>
      <c r="I360" s="46" t="str">
        <f t="shared" si="11"/>
        <v/>
      </c>
      <c r="J360" s="26"/>
    </row>
    <row r="361" spans="1:10" ht="18.75" x14ac:dyDescent="0.4">
      <c r="A361" s="28"/>
      <c r="B361" s="43"/>
      <c r="C361" s="71"/>
      <c r="D361" s="71"/>
      <c r="E361" s="72"/>
      <c r="F361" s="44" t="str">
        <f t="shared" si="10"/>
        <v/>
      </c>
      <c r="G361" s="54"/>
      <c r="H361" s="45"/>
      <c r="I361" s="46" t="str">
        <f t="shared" si="11"/>
        <v/>
      </c>
      <c r="J361" s="26"/>
    </row>
    <row r="362" spans="1:10" ht="18.75" x14ac:dyDescent="0.4">
      <c r="A362" s="28"/>
      <c r="B362" s="43"/>
      <c r="C362" s="71"/>
      <c r="D362" s="71"/>
      <c r="E362" s="72"/>
      <c r="F362" s="44" t="str">
        <f t="shared" si="10"/>
        <v/>
      </c>
      <c r="G362" s="54"/>
      <c r="H362" s="45"/>
      <c r="I362" s="46" t="str">
        <f t="shared" si="11"/>
        <v/>
      </c>
      <c r="J362" s="26"/>
    </row>
    <row r="363" spans="1:10" ht="18.75" x14ac:dyDescent="0.4">
      <c r="A363" s="28"/>
      <c r="B363" s="43"/>
      <c r="C363" s="71"/>
      <c r="D363" s="71"/>
      <c r="E363" s="72"/>
      <c r="F363" s="44" t="str">
        <f t="shared" si="10"/>
        <v/>
      </c>
      <c r="G363" s="54"/>
      <c r="H363" s="45"/>
      <c r="I363" s="46" t="str">
        <f t="shared" si="11"/>
        <v/>
      </c>
      <c r="J363" s="26"/>
    </row>
    <row r="364" spans="1:10" ht="18.75" x14ac:dyDescent="0.4">
      <c r="A364" s="28"/>
      <c r="B364" s="43"/>
      <c r="C364" s="71"/>
      <c r="D364" s="71"/>
      <c r="E364" s="72"/>
      <c r="F364" s="44" t="str">
        <f t="shared" si="10"/>
        <v/>
      </c>
      <c r="G364" s="54"/>
      <c r="H364" s="45"/>
      <c r="I364" s="46" t="str">
        <f t="shared" si="11"/>
        <v/>
      </c>
      <c r="J364" s="26"/>
    </row>
    <row r="365" spans="1:10" ht="18.75" x14ac:dyDescent="0.4">
      <c r="A365" s="28"/>
      <c r="B365" s="43"/>
      <c r="C365" s="71"/>
      <c r="D365" s="71"/>
      <c r="E365" s="72"/>
      <c r="F365" s="44" t="str">
        <f t="shared" si="10"/>
        <v/>
      </c>
      <c r="G365" s="54"/>
      <c r="H365" s="45"/>
      <c r="I365" s="46" t="str">
        <f t="shared" si="11"/>
        <v/>
      </c>
      <c r="J365" s="26"/>
    </row>
    <row r="366" spans="1:10" ht="18.75" x14ac:dyDescent="0.4">
      <c r="A366" s="28"/>
      <c r="B366" s="43"/>
      <c r="C366" s="71"/>
      <c r="D366" s="71"/>
      <c r="E366" s="72"/>
      <c r="F366" s="44" t="str">
        <f t="shared" si="10"/>
        <v/>
      </c>
      <c r="G366" s="54"/>
      <c r="H366" s="45"/>
      <c r="I366" s="46" t="str">
        <f t="shared" si="11"/>
        <v/>
      </c>
      <c r="J366" s="26"/>
    </row>
    <row r="367" spans="1:10" ht="18.75" x14ac:dyDescent="0.4">
      <c r="A367" s="28"/>
      <c r="B367" s="43"/>
      <c r="C367" s="71"/>
      <c r="D367" s="71"/>
      <c r="E367" s="72"/>
      <c r="F367" s="44" t="str">
        <f t="shared" si="10"/>
        <v/>
      </c>
      <c r="G367" s="54"/>
      <c r="H367" s="45"/>
      <c r="I367" s="46" t="str">
        <f t="shared" si="11"/>
        <v/>
      </c>
      <c r="J367" s="26"/>
    </row>
    <row r="368" spans="1:10" ht="18.75" x14ac:dyDescent="0.4">
      <c r="A368" s="28"/>
      <c r="B368" s="43"/>
      <c r="C368" s="71"/>
      <c r="D368" s="71"/>
      <c r="E368" s="72"/>
      <c r="F368" s="44" t="str">
        <f t="shared" si="10"/>
        <v/>
      </c>
      <c r="G368" s="54"/>
      <c r="H368" s="45"/>
      <c r="I368" s="46" t="str">
        <f t="shared" si="11"/>
        <v/>
      </c>
      <c r="J368" s="26"/>
    </row>
    <row r="369" spans="1:10" ht="18.75" x14ac:dyDescent="0.4">
      <c r="A369" s="28"/>
      <c r="B369" s="43"/>
      <c r="C369" s="71"/>
      <c r="D369" s="71"/>
      <c r="E369" s="72"/>
      <c r="F369" s="44" t="str">
        <f t="shared" si="10"/>
        <v/>
      </c>
      <c r="G369" s="54"/>
      <c r="H369" s="45"/>
      <c r="I369" s="46" t="str">
        <f t="shared" si="11"/>
        <v/>
      </c>
      <c r="J369" s="26"/>
    </row>
    <row r="370" spans="1:10" ht="18.75" x14ac:dyDescent="0.4">
      <c r="A370" s="28"/>
      <c r="B370" s="43"/>
      <c r="C370" s="71"/>
      <c r="D370" s="71"/>
      <c r="E370" s="72"/>
      <c r="F370" s="44" t="str">
        <f t="shared" si="10"/>
        <v/>
      </c>
      <c r="G370" s="54"/>
      <c r="H370" s="45"/>
      <c r="I370" s="46" t="str">
        <f t="shared" si="11"/>
        <v/>
      </c>
      <c r="J370" s="26"/>
    </row>
    <row r="371" spans="1:10" ht="18.75" x14ac:dyDescent="0.4">
      <c r="A371" s="28"/>
      <c r="B371" s="43"/>
      <c r="C371" s="71"/>
      <c r="D371" s="71"/>
      <c r="E371" s="72"/>
      <c r="F371" s="44" t="str">
        <f t="shared" si="10"/>
        <v/>
      </c>
      <c r="G371" s="54"/>
      <c r="H371" s="45"/>
      <c r="I371" s="46" t="str">
        <f t="shared" si="11"/>
        <v/>
      </c>
      <c r="J371" s="26"/>
    </row>
    <row r="372" spans="1:10" ht="18.75" x14ac:dyDescent="0.4">
      <c r="A372" s="28"/>
      <c r="B372" s="43"/>
      <c r="C372" s="71"/>
      <c r="D372" s="71"/>
      <c r="E372" s="72"/>
      <c r="F372" s="44" t="str">
        <f t="shared" si="10"/>
        <v/>
      </c>
      <c r="G372" s="54"/>
      <c r="H372" s="45"/>
      <c r="I372" s="46" t="str">
        <f t="shared" si="11"/>
        <v/>
      </c>
      <c r="J372" s="26"/>
    </row>
    <row r="373" spans="1:10" ht="18.75" x14ac:dyDescent="0.4">
      <c r="A373" s="28"/>
      <c r="B373" s="43"/>
      <c r="C373" s="71"/>
      <c r="D373" s="71"/>
      <c r="E373" s="72"/>
      <c r="F373" s="44" t="str">
        <f t="shared" si="10"/>
        <v/>
      </c>
      <c r="G373" s="54"/>
      <c r="H373" s="45"/>
      <c r="I373" s="46" t="str">
        <f t="shared" si="11"/>
        <v/>
      </c>
      <c r="J373" s="26"/>
    </row>
    <row r="374" spans="1:10" ht="18.75" x14ac:dyDescent="0.4">
      <c r="A374" s="28"/>
      <c r="B374" s="43"/>
      <c r="C374" s="71"/>
      <c r="D374" s="71"/>
      <c r="E374" s="72"/>
      <c r="F374" s="44" t="str">
        <f t="shared" si="10"/>
        <v/>
      </c>
      <c r="G374" s="54"/>
      <c r="H374" s="45"/>
      <c r="I374" s="46" t="str">
        <f t="shared" si="11"/>
        <v/>
      </c>
      <c r="J374" s="26"/>
    </row>
    <row r="375" spans="1:10" ht="18.75" x14ac:dyDescent="0.4">
      <c r="A375" s="28"/>
      <c r="B375" s="43"/>
      <c r="C375" s="71"/>
      <c r="D375" s="71"/>
      <c r="E375" s="72"/>
      <c r="F375" s="44" t="str">
        <f t="shared" si="10"/>
        <v/>
      </c>
      <c r="G375" s="54"/>
      <c r="H375" s="45"/>
      <c r="I375" s="46" t="str">
        <f t="shared" si="11"/>
        <v/>
      </c>
      <c r="J375" s="26"/>
    </row>
    <row r="376" spans="1:10" ht="18.75" x14ac:dyDescent="0.4">
      <c r="A376" s="28"/>
      <c r="B376" s="43"/>
      <c r="C376" s="71"/>
      <c r="D376" s="71"/>
      <c r="E376" s="72"/>
      <c r="F376" s="44" t="str">
        <f t="shared" si="10"/>
        <v/>
      </c>
      <c r="G376" s="54"/>
      <c r="H376" s="45"/>
      <c r="I376" s="46" t="str">
        <f t="shared" si="11"/>
        <v/>
      </c>
      <c r="J376" s="26"/>
    </row>
    <row r="377" spans="1:10" ht="18.75" x14ac:dyDescent="0.4">
      <c r="A377" s="28"/>
      <c r="B377" s="43"/>
      <c r="C377" s="71"/>
      <c r="D377" s="71"/>
      <c r="E377" s="72"/>
      <c r="F377" s="44" t="str">
        <f t="shared" si="10"/>
        <v/>
      </c>
      <c r="G377" s="54"/>
      <c r="H377" s="45"/>
      <c r="I377" s="46" t="str">
        <f t="shared" si="11"/>
        <v/>
      </c>
      <c r="J377" s="26"/>
    </row>
    <row r="378" spans="1:10" ht="18.75" x14ac:dyDescent="0.4">
      <c r="A378" s="28"/>
      <c r="B378" s="43"/>
      <c r="C378" s="71"/>
      <c r="D378" s="71"/>
      <c r="E378" s="72"/>
      <c r="F378" s="44" t="str">
        <f t="shared" si="10"/>
        <v/>
      </c>
      <c r="G378" s="54"/>
      <c r="H378" s="45"/>
      <c r="I378" s="46" t="str">
        <f t="shared" si="11"/>
        <v/>
      </c>
      <c r="J378" s="26"/>
    </row>
    <row r="379" spans="1:10" ht="18.75" x14ac:dyDescent="0.4">
      <c r="A379" s="28"/>
      <c r="B379" s="43"/>
      <c r="C379" s="71"/>
      <c r="D379" s="71"/>
      <c r="E379" s="72"/>
      <c r="F379" s="44" t="str">
        <f t="shared" si="10"/>
        <v/>
      </c>
      <c r="G379" s="54"/>
      <c r="H379" s="45"/>
      <c r="I379" s="46" t="str">
        <f t="shared" si="11"/>
        <v/>
      </c>
      <c r="J379" s="26"/>
    </row>
    <row r="380" spans="1:10" ht="18.75" x14ac:dyDescent="0.4">
      <c r="A380" s="28"/>
      <c r="B380" s="43"/>
      <c r="C380" s="71"/>
      <c r="D380" s="71"/>
      <c r="E380" s="72"/>
      <c r="F380" s="44" t="str">
        <f t="shared" si="10"/>
        <v/>
      </c>
      <c r="G380" s="54"/>
      <c r="H380" s="45"/>
      <c r="I380" s="46" t="str">
        <f t="shared" si="11"/>
        <v/>
      </c>
      <c r="J380" s="26"/>
    </row>
    <row r="381" spans="1:10" ht="18.75" x14ac:dyDescent="0.4">
      <c r="A381" s="28"/>
      <c r="B381" s="43"/>
      <c r="C381" s="71"/>
      <c r="D381" s="71"/>
      <c r="E381" s="72"/>
      <c r="F381" s="44" t="str">
        <f t="shared" si="10"/>
        <v/>
      </c>
      <c r="G381" s="54"/>
      <c r="H381" s="45"/>
      <c r="I381" s="46" t="str">
        <f t="shared" si="11"/>
        <v/>
      </c>
      <c r="J381" s="26"/>
    </row>
    <row r="382" spans="1:10" ht="18.75" x14ac:dyDescent="0.4">
      <c r="A382" s="28"/>
      <c r="B382" s="43"/>
      <c r="C382" s="71"/>
      <c r="D382" s="71"/>
      <c r="E382" s="72"/>
      <c r="F382" s="44" t="str">
        <f t="shared" si="10"/>
        <v/>
      </c>
      <c r="G382" s="54"/>
      <c r="H382" s="45"/>
      <c r="I382" s="46" t="str">
        <f t="shared" si="11"/>
        <v/>
      </c>
      <c r="J382" s="26"/>
    </row>
    <row r="383" spans="1:10" ht="18.75" x14ac:dyDescent="0.4">
      <c r="A383" s="28"/>
      <c r="B383" s="43"/>
      <c r="C383" s="71"/>
      <c r="D383" s="71"/>
      <c r="E383" s="72"/>
      <c r="F383" s="44" t="str">
        <f t="shared" si="10"/>
        <v/>
      </c>
      <c r="G383" s="54"/>
      <c r="H383" s="45"/>
      <c r="I383" s="46" t="str">
        <f t="shared" si="11"/>
        <v/>
      </c>
      <c r="J383" s="26"/>
    </row>
    <row r="384" spans="1:10" ht="18.75" x14ac:dyDescent="0.4">
      <c r="A384" s="28"/>
      <c r="B384" s="43"/>
      <c r="C384" s="71"/>
      <c r="D384" s="71"/>
      <c r="E384" s="72"/>
      <c r="F384" s="44" t="str">
        <f t="shared" si="10"/>
        <v/>
      </c>
      <c r="G384" s="54"/>
      <c r="H384" s="45"/>
      <c r="I384" s="46" t="str">
        <f t="shared" si="11"/>
        <v/>
      </c>
      <c r="J384" s="26"/>
    </row>
    <row r="385" spans="1:10" ht="18.75" x14ac:dyDescent="0.4">
      <c r="A385" s="28"/>
      <c r="B385" s="43"/>
      <c r="C385" s="71"/>
      <c r="D385" s="71"/>
      <c r="E385" s="72"/>
      <c r="F385" s="44" t="str">
        <f t="shared" si="10"/>
        <v/>
      </c>
      <c r="G385" s="54"/>
      <c r="H385" s="45"/>
      <c r="I385" s="46" t="str">
        <f t="shared" si="11"/>
        <v/>
      </c>
      <c r="J385" s="26"/>
    </row>
    <row r="386" spans="1:10" ht="18.75" x14ac:dyDescent="0.4">
      <c r="A386" s="28"/>
      <c r="B386" s="43"/>
      <c r="C386" s="71"/>
      <c r="D386" s="71"/>
      <c r="E386" s="72"/>
      <c r="F386" s="44" t="str">
        <f t="shared" si="10"/>
        <v/>
      </c>
      <c r="G386" s="54"/>
      <c r="H386" s="45"/>
      <c r="I386" s="46" t="str">
        <f t="shared" si="11"/>
        <v/>
      </c>
      <c r="J386" s="26"/>
    </row>
    <row r="387" spans="1:10" ht="18.75" x14ac:dyDescent="0.4">
      <c r="A387" s="28"/>
      <c r="B387" s="43"/>
      <c r="C387" s="71"/>
      <c r="D387" s="71"/>
      <c r="E387" s="72"/>
      <c r="F387" s="44" t="str">
        <f t="shared" si="10"/>
        <v/>
      </c>
      <c r="G387" s="54"/>
      <c r="H387" s="45"/>
      <c r="I387" s="46" t="str">
        <f t="shared" si="11"/>
        <v/>
      </c>
      <c r="J387" s="26"/>
    </row>
    <row r="388" spans="1:10" ht="18.75" x14ac:dyDescent="0.4">
      <c r="A388" s="28"/>
      <c r="B388" s="43"/>
      <c r="C388" s="71"/>
      <c r="D388" s="71"/>
      <c r="E388" s="72"/>
      <c r="F388" s="44" t="str">
        <f t="shared" ref="F388:F451" si="12">IF(E388="","",DATEDIF(C388,E388,"Y"))</f>
        <v/>
      </c>
      <c r="G388" s="54"/>
      <c r="H388" s="45"/>
      <c r="I388" s="46" t="str">
        <f t="shared" ref="I388:I451" si="13">IF(D388="","",DATEDIF(D388,E388,"Y"))</f>
        <v/>
      </c>
      <c r="J388" s="26"/>
    </row>
    <row r="389" spans="1:10" ht="18.75" x14ac:dyDescent="0.4">
      <c r="A389" s="28"/>
      <c r="B389" s="43"/>
      <c r="C389" s="71"/>
      <c r="D389" s="71"/>
      <c r="E389" s="72"/>
      <c r="F389" s="44" t="str">
        <f t="shared" si="12"/>
        <v/>
      </c>
      <c r="G389" s="54"/>
      <c r="H389" s="45"/>
      <c r="I389" s="46" t="str">
        <f t="shared" si="13"/>
        <v/>
      </c>
      <c r="J389" s="26"/>
    </row>
    <row r="390" spans="1:10" ht="18.75" x14ac:dyDescent="0.4">
      <c r="A390" s="28"/>
      <c r="B390" s="43"/>
      <c r="C390" s="71"/>
      <c r="D390" s="71"/>
      <c r="E390" s="72"/>
      <c r="F390" s="44" t="str">
        <f t="shared" si="12"/>
        <v/>
      </c>
      <c r="G390" s="54"/>
      <c r="H390" s="45"/>
      <c r="I390" s="46" t="str">
        <f t="shared" si="13"/>
        <v/>
      </c>
      <c r="J390" s="26"/>
    </row>
    <row r="391" spans="1:10" ht="18.75" x14ac:dyDescent="0.4">
      <c r="A391" s="28"/>
      <c r="B391" s="43"/>
      <c r="C391" s="71"/>
      <c r="D391" s="71"/>
      <c r="E391" s="72"/>
      <c r="F391" s="44" t="str">
        <f t="shared" si="12"/>
        <v/>
      </c>
      <c r="G391" s="54"/>
      <c r="H391" s="45"/>
      <c r="I391" s="46" t="str">
        <f t="shared" si="13"/>
        <v/>
      </c>
      <c r="J391" s="26"/>
    </row>
    <row r="392" spans="1:10" ht="18.75" x14ac:dyDescent="0.4">
      <c r="A392" s="28"/>
      <c r="B392" s="43"/>
      <c r="C392" s="71"/>
      <c r="D392" s="71"/>
      <c r="E392" s="72"/>
      <c r="F392" s="44" t="str">
        <f t="shared" si="12"/>
        <v/>
      </c>
      <c r="G392" s="54"/>
      <c r="H392" s="45"/>
      <c r="I392" s="46" t="str">
        <f t="shared" si="13"/>
        <v/>
      </c>
      <c r="J392" s="26"/>
    </row>
    <row r="393" spans="1:10" ht="18.75" x14ac:dyDescent="0.4">
      <c r="A393" s="28"/>
      <c r="B393" s="43"/>
      <c r="C393" s="71"/>
      <c r="D393" s="71"/>
      <c r="E393" s="72"/>
      <c r="F393" s="44" t="str">
        <f t="shared" si="12"/>
        <v/>
      </c>
      <c r="G393" s="54"/>
      <c r="H393" s="45"/>
      <c r="I393" s="46" t="str">
        <f t="shared" si="13"/>
        <v/>
      </c>
      <c r="J393" s="26"/>
    </row>
    <row r="394" spans="1:10" ht="18.75" x14ac:dyDescent="0.4">
      <c r="A394" s="28"/>
      <c r="B394" s="43"/>
      <c r="C394" s="71"/>
      <c r="D394" s="71"/>
      <c r="E394" s="72"/>
      <c r="F394" s="44" t="str">
        <f t="shared" si="12"/>
        <v/>
      </c>
      <c r="G394" s="54"/>
      <c r="H394" s="45"/>
      <c r="I394" s="46" t="str">
        <f t="shared" si="13"/>
        <v/>
      </c>
      <c r="J394" s="26"/>
    </row>
    <row r="395" spans="1:10" ht="18.75" x14ac:dyDescent="0.4">
      <c r="A395" s="28"/>
      <c r="B395" s="43"/>
      <c r="C395" s="71"/>
      <c r="D395" s="71"/>
      <c r="E395" s="72"/>
      <c r="F395" s="44" t="str">
        <f t="shared" si="12"/>
        <v/>
      </c>
      <c r="G395" s="54"/>
      <c r="H395" s="45"/>
      <c r="I395" s="46" t="str">
        <f t="shared" si="13"/>
        <v/>
      </c>
      <c r="J395" s="26"/>
    </row>
    <row r="396" spans="1:10" ht="18.75" x14ac:dyDescent="0.4">
      <c r="A396" s="28"/>
      <c r="B396" s="43"/>
      <c r="C396" s="71"/>
      <c r="D396" s="71"/>
      <c r="E396" s="72"/>
      <c r="F396" s="44" t="str">
        <f t="shared" si="12"/>
        <v/>
      </c>
      <c r="G396" s="54"/>
      <c r="H396" s="45"/>
      <c r="I396" s="46" t="str">
        <f t="shared" si="13"/>
        <v/>
      </c>
      <c r="J396" s="26"/>
    </row>
    <row r="397" spans="1:10" ht="18.75" x14ac:dyDescent="0.4">
      <c r="A397" s="28"/>
      <c r="B397" s="43"/>
      <c r="C397" s="71"/>
      <c r="D397" s="71"/>
      <c r="E397" s="72"/>
      <c r="F397" s="44" t="str">
        <f t="shared" si="12"/>
        <v/>
      </c>
      <c r="G397" s="54"/>
      <c r="H397" s="45"/>
      <c r="I397" s="46" t="str">
        <f t="shared" si="13"/>
        <v/>
      </c>
      <c r="J397" s="26"/>
    </row>
    <row r="398" spans="1:10" ht="18.75" x14ac:dyDescent="0.4">
      <c r="A398" s="28"/>
      <c r="B398" s="43"/>
      <c r="C398" s="71"/>
      <c r="D398" s="71"/>
      <c r="E398" s="72"/>
      <c r="F398" s="44" t="str">
        <f t="shared" si="12"/>
        <v/>
      </c>
      <c r="G398" s="54"/>
      <c r="H398" s="45"/>
      <c r="I398" s="46" t="str">
        <f t="shared" si="13"/>
        <v/>
      </c>
      <c r="J398" s="26"/>
    </row>
    <row r="399" spans="1:10" ht="18.75" x14ac:dyDescent="0.4">
      <c r="A399" s="28"/>
      <c r="B399" s="43"/>
      <c r="C399" s="71"/>
      <c r="D399" s="71"/>
      <c r="E399" s="72"/>
      <c r="F399" s="44" t="str">
        <f t="shared" si="12"/>
        <v/>
      </c>
      <c r="G399" s="54"/>
      <c r="H399" s="45"/>
      <c r="I399" s="46" t="str">
        <f t="shared" si="13"/>
        <v/>
      </c>
      <c r="J399" s="26"/>
    </row>
    <row r="400" spans="1:10" ht="18.75" x14ac:dyDescent="0.4">
      <c r="A400" s="28"/>
      <c r="B400" s="43"/>
      <c r="C400" s="71"/>
      <c r="D400" s="71"/>
      <c r="E400" s="72"/>
      <c r="F400" s="44" t="str">
        <f t="shared" si="12"/>
        <v/>
      </c>
      <c r="G400" s="54"/>
      <c r="H400" s="45"/>
      <c r="I400" s="46" t="str">
        <f t="shared" si="13"/>
        <v/>
      </c>
      <c r="J400" s="26"/>
    </row>
    <row r="401" spans="1:10" ht="18.75" x14ac:dyDescent="0.4">
      <c r="A401" s="28"/>
      <c r="B401" s="43"/>
      <c r="C401" s="71"/>
      <c r="D401" s="71"/>
      <c r="E401" s="72"/>
      <c r="F401" s="44" t="str">
        <f t="shared" si="12"/>
        <v/>
      </c>
      <c r="G401" s="54"/>
      <c r="H401" s="45"/>
      <c r="I401" s="46" t="str">
        <f t="shared" si="13"/>
        <v/>
      </c>
      <c r="J401" s="26"/>
    </row>
    <row r="402" spans="1:10" ht="18.75" x14ac:dyDescent="0.4">
      <c r="A402" s="28"/>
      <c r="B402" s="43"/>
      <c r="C402" s="71"/>
      <c r="D402" s="71"/>
      <c r="E402" s="72"/>
      <c r="F402" s="44" t="str">
        <f t="shared" si="12"/>
        <v/>
      </c>
      <c r="G402" s="54"/>
      <c r="H402" s="45"/>
      <c r="I402" s="46" t="str">
        <f t="shared" si="13"/>
        <v/>
      </c>
      <c r="J402" s="26"/>
    </row>
    <row r="403" spans="1:10" ht="18.75" x14ac:dyDescent="0.4">
      <c r="A403" s="28"/>
      <c r="B403" s="43"/>
      <c r="C403" s="71"/>
      <c r="D403" s="71"/>
      <c r="E403" s="72"/>
      <c r="F403" s="44" t="str">
        <f t="shared" si="12"/>
        <v/>
      </c>
      <c r="G403" s="54"/>
      <c r="H403" s="45"/>
      <c r="I403" s="46" t="str">
        <f t="shared" si="13"/>
        <v/>
      </c>
      <c r="J403" s="26"/>
    </row>
    <row r="404" spans="1:10" ht="18.75" x14ac:dyDescent="0.4">
      <c r="A404" s="28"/>
      <c r="B404" s="43"/>
      <c r="C404" s="71"/>
      <c r="D404" s="71"/>
      <c r="E404" s="72"/>
      <c r="F404" s="44" t="str">
        <f t="shared" si="12"/>
        <v/>
      </c>
      <c r="G404" s="54"/>
      <c r="H404" s="45"/>
      <c r="I404" s="46" t="str">
        <f t="shared" si="13"/>
        <v/>
      </c>
      <c r="J404" s="26"/>
    </row>
    <row r="405" spans="1:10" ht="18.75" x14ac:dyDescent="0.4">
      <c r="A405" s="28"/>
      <c r="B405" s="43"/>
      <c r="C405" s="71"/>
      <c r="D405" s="71"/>
      <c r="E405" s="72"/>
      <c r="F405" s="44" t="str">
        <f t="shared" si="12"/>
        <v/>
      </c>
      <c r="G405" s="54"/>
      <c r="H405" s="45"/>
      <c r="I405" s="46" t="str">
        <f t="shared" si="13"/>
        <v/>
      </c>
      <c r="J405" s="26"/>
    </row>
    <row r="406" spans="1:10" ht="18.75" x14ac:dyDescent="0.4">
      <c r="A406" s="28"/>
      <c r="B406" s="43"/>
      <c r="C406" s="71"/>
      <c r="D406" s="71"/>
      <c r="E406" s="72"/>
      <c r="F406" s="44" t="str">
        <f t="shared" si="12"/>
        <v/>
      </c>
      <c r="G406" s="54"/>
      <c r="H406" s="45"/>
      <c r="I406" s="46" t="str">
        <f t="shared" si="13"/>
        <v/>
      </c>
      <c r="J406" s="26"/>
    </row>
    <row r="407" spans="1:10" ht="18.75" x14ac:dyDescent="0.4">
      <c r="A407" s="28"/>
      <c r="B407" s="43"/>
      <c r="C407" s="71"/>
      <c r="D407" s="71"/>
      <c r="E407" s="72"/>
      <c r="F407" s="44" t="str">
        <f t="shared" si="12"/>
        <v/>
      </c>
      <c r="G407" s="54"/>
      <c r="H407" s="45"/>
      <c r="I407" s="46" t="str">
        <f t="shared" si="13"/>
        <v/>
      </c>
      <c r="J407" s="26"/>
    </row>
    <row r="408" spans="1:10" ht="18.75" x14ac:dyDescent="0.4">
      <c r="A408" s="28"/>
      <c r="B408" s="43"/>
      <c r="C408" s="71"/>
      <c r="D408" s="71"/>
      <c r="E408" s="72"/>
      <c r="F408" s="44" t="str">
        <f t="shared" si="12"/>
        <v/>
      </c>
      <c r="G408" s="54"/>
      <c r="H408" s="45"/>
      <c r="I408" s="46" t="str">
        <f t="shared" si="13"/>
        <v/>
      </c>
      <c r="J408" s="26"/>
    </row>
    <row r="409" spans="1:10" ht="18.75" x14ac:dyDescent="0.4">
      <c r="A409" s="28"/>
      <c r="B409" s="43"/>
      <c r="C409" s="71"/>
      <c r="D409" s="71"/>
      <c r="E409" s="72"/>
      <c r="F409" s="44" t="str">
        <f t="shared" si="12"/>
        <v/>
      </c>
      <c r="G409" s="54"/>
      <c r="H409" s="45"/>
      <c r="I409" s="46" t="str">
        <f t="shared" si="13"/>
        <v/>
      </c>
      <c r="J409" s="26"/>
    </row>
    <row r="410" spans="1:10" ht="18.75" x14ac:dyDescent="0.4">
      <c r="A410" s="28"/>
      <c r="B410" s="43"/>
      <c r="C410" s="71"/>
      <c r="D410" s="71"/>
      <c r="E410" s="72"/>
      <c r="F410" s="44" t="str">
        <f t="shared" si="12"/>
        <v/>
      </c>
      <c r="G410" s="54"/>
      <c r="H410" s="45"/>
      <c r="I410" s="46" t="str">
        <f t="shared" si="13"/>
        <v/>
      </c>
      <c r="J410" s="26"/>
    </row>
    <row r="411" spans="1:10" ht="18.75" x14ac:dyDescent="0.4">
      <c r="A411" s="28"/>
      <c r="B411" s="43"/>
      <c r="C411" s="71"/>
      <c r="D411" s="71"/>
      <c r="E411" s="72"/>
      <c r="F411" s="44" t="str">
        <f t="shared" si="12"/>
        <v/>
      </c>
      <c r="G411" s="54"/>
      <c r="H411" s="45"/>
      <c r="I411" s="46" t="str">
        <f t="shared" si="13"/>
        <v/>
      </c>
      <c r="J411" s="26"/>
    </row>
    <row r="412" spans="1:10" ht="18.75" x14ac:dyDescent="0.4">
      <c r="A412" s="28"/>
      <c r="B412" s="43"/>
      <c r="C412" s="71"/>
      <c r="D412" s="71"/>
      <c r="E412" s="72"/>
      <c r="F412" s="44" t="str">
        <f t="shared" si="12"/>
        <v/>
      </c>
      <c r="G412" s="54"/>
      <c r="H412" s="45"/>
      <c r="I412" s="46" t="str">
        <f t="shared" si="13"/>
        <v/>
      </c>
      <c r="J412" s="26"/>
    </row>
    <row r="413" spans="1:10" ht="18.75" x14ac:dyDescent="0.4">
      <c r="A413" s="28"/>
      <c r="B413" s="43"/>
      <c r="C413" s="71"/>
      <c r="D413" s="71"/>
      <c r="E413" s="72"/>
      <c r="F413" s="44" t="str">
        <f t="shared" si="12"/>
        <v/>
      </c>
      <c r="G413" s="54"/>
      <c r="H413" s="45"/>
      <c r="I413" s="46" t="str">
        <f t="shared" si="13"/>
        <v/>
      </c>
      <c r="J413" s="26"/>
    </row>
    <row r="414" spans="1:10" ht="18.75" x14ac:dyDescent="0.4">
      <c r="A414" s="28"/>
      <c r="B414" s="43"/>
      <c r="C414" s="71"/>
      <c r="D414" s="71"/>
      <c r="E414" s="72"/>
      <c r="F414" s="44" t="str">
        <f t="shared" si="12"/>
        <v/>
      </c>
      <c r="G414" s="54"/>
      <c r="H414" s="45"/>
      <c r="I414" s="46" t="str">
        <f t="shared" si="13"/>
        <v/>
      </c>
      <c r="J414" s="26"/>
    </row>
    <row r="415" spans="1:10" ht="18.75" x14ac:dyDescent="0.4">
      <c r="A415" s="28"/>
      <c r="B415" s="43"/>
      <c r="C415" s="71"/>
      <c r="D415" s="71"/>
      <c r="E415" s="72"/>
      <c r="F415" s="44" t="str">
        <f t="shared" si="12"/>
        <v/>
      </c>
      <c r="G415" s="54"/>
      <c r="H415" s="45"/>
      <c r="I415" s="46" t="str">
        <f t="shared" si="13"/>
        <v/>
      </c>
      <c r="J415" s="26"/>
    </row>
    <row r="416" spans="1:10" ht="18.75" x14ac:dyDescent="0.4">
      <c r="A416" s="28"/>
      <c r="B416" s="43"/>
      <c r="C416" s="71"/>
      <c r="D416" s="71"/>
      <c r="E416" s="72"/>
      <c r="F416" s="44" t="str">
        <f t="shared" si="12"/>
        <v/>
      </c>
      <c r="G416" s="54"/>
      <c r="H416" s="45"/>
      <c r="I416" s="46" t="str">
        <f t="shared" si="13"/>
        <v/>
      </c>
      <c r="J416" s="26"/>
    </row>
    <row r="417" spans="1:10" ht="18.75" x14ac:dyDescent="0.4">
      <c r="A417" s="28"/>
      <c r="B417" s="43"/>
      <c r="C417" s="71"/>
      <c r="D417" s="71"/>
      <c r="E417" s="72"/>
      <c r="F417" s="44" t="str">
        <f t="shared" si="12"/>
        <v/>
      </c>
      <c r="G417" s="54"/>
      <c r="H417" s="45"/>
      <c r="I417" s="46" t="str">
        <f t="shared" si="13"/>
        <v/>
      </c>
      <c r="J417" s="26"/>
    </row>
    <row r="418" spans="1:10" ht="18.75" x14ac:dyDescent="0.4">
      <c r="A418" s="28"/>
      <c r="B418" s="43"/>
      <c r="C418" s="71"/>
      <c r="D418" s="71"/>
      <c r="E418" s="72"/>
      <c r="F418" s="44" t="str">
        <f t="shared" si="12"/>
        <v/>
      </c>
      <c r="G418" s="54"/>
      <c r="H418" s="45"/>
      <c r="I418" s="46" t="str">
        <f t="shared" si="13"/>
        <v/>
      </c>
      <c r="J418" s="26"/>
    </row>
    <row r="419" spans="1:10" ht="18.75" x14ac:dyDescent="0.4">
      <c r="A419" s="28"/>
      <c r="B419" s="43"/>
      <c r="C419" s="71"/>
      <c r="D419" s="71"/>
      <c r="E419" s="72"/>
      <c r="F419" s="44" t="str">
        <f t="shared" si="12"/>
        <v/>
      </c>
      <c r="G419" s="54"/>
      <c r="H419" s="45"/>
      <c r="I419" s="46" t="str">
        <f t="shared" si="13"/>
        <v/>
      </c>
      <c r="J419" s="26"/>
    </row>
    <row r="420" spans="1:10" ht="18.75" x14ac:dyDescent="0.4">
      <c r="A420" s="28"/>
      <c r="B420" s="43"/>
      <c r="C420" s="71"/>
      <c r="D420" s="71"/>
      <c r="E420" s="72"/>
      <c r="F420" s="44" t="str">
        <f t="shared" si="12"/>
        <v/>
      </c>
      <c r="G420" s="54"/>
      <c r="H420" s="45"/>
      <c r="I420" s="46" t="str">
        <f t="shared" si="13"/>
        <v/>
      </c>
      <c r="J420" s="26"/>
    </row>
    <row r="421" spans="1:10" ht="18.75" x14ac:dyDescent="0.4">
      <c r="A421" s="28"/>
      <c r="B421" s="43"/>
      <c r="C421" s="71"/>
      <c r="D421" s="71"/>
      <c r="E421" s="72"/>
      <c r="F421" s="44" t="str">
        <f t="shared" si="12"/>
        <v/>
      </c>
      <c r="G421" s="54"/>
      <c r="H421" s="45"/>
      <c r="I421" s="46" t="str">
        <f t="shared" si="13"/>
        <v/>
      </c>
      <c r="J421" s="26"/>
    </row>
    <row r="422" spans="1:10" ht="18.75" x14ac:dyDescent="0.4">
      <c r="A422" s="28"/>
      <c r="B422" s="43"/>
      <c r="C422" s="71"/>
      <c r="D422" s="71"/>
      <c r="E422" s="72"/>
      <c r="F422" s="44" t="str">
        <f t="shared" si="12"/>
        <v/>
      </c>
      <c r="G422" s="54"/>
      <c r="H422" s="45"/>
      <c r="I422" s="46" t="str">
        <f t="shared" si="13"/>
        <v/>
      </c>
      <c r="J422" s="26"/>
    </row>
    <row r="423" spans="1:10" ht="18.75" x14ac:dyDescent="0.4">
      <c r="A423" s="28"/>
      <c r="B423" s="43"/>
      <c r="C423" s="71"/>
      <c r="D423" s="71"/>
      <c r="E423" s="72"/>
      <c r="F423" s="44" t="str">
        <f t="shared" si="12"/>
        <v/>
      </c>
      <c r="G423" s="54"/>
      <c r="H423" s="45"/>
      <c r="I423" s="46" t="str">
        <f t="shared" si="13"/>
        <v/>
      </c>
      <c r="J423" s="26"/>
    </row>
    <row r="424" spans="1:10" ht="18.75" x14ac:dyDescent="0.4">
      <c r="A424" s="28"/>
      <c r="B424" s="43"/>
      <c r="C424" s="71"/>
      <c r="D424" s="71"/>
      <c r="E424" s="72"/>
      <c r="F424" s="44" t="str">
        <f t="shared" si="12"/>
        <v/>
      </c>
      <c r="G424" s="54"/>
      <c r="H424" s="45"/>
      <c r="I424" s="46" t="str">
        <f t="shared" si="13"/>
        <v/>
      </c>
      <c r="J424" s="26"/>
    </row>
    <row r="425" spans="1:10" ht="18.75" x14ac:dyDescent="0.4">
      <c r="A425" s="28"/>
      <c r="B425" s="43"/>
      <c r="C425" s="71"/>
      <c r="D425" s="71"/>
      <c r="E425" s="72"/>
      <c r="F425" s="44" t="str">
        <f t="shared" si="12"/>
        <v/>
      </c>
      <c r="G425" s="54"/>
      <c r="H425" s="45"/>
      <c r="I425" s="46" t="str">
        <f t="shared" si="13"/>
        <v/>
      </c>
      <c r="J425" s="26"/>
    </row>
    <row r="426" spans="1:10" ht="18.75" x14ac:dyDescent="0.4">
      <c r="A426" s="28"/>
      <c r="B426" s="43"/>
      <c r="C426" s="71"/>
      <c r="D426" s="71"/>
      <c r="E426" s="72"/>
      <c r="F426" s="44" t="str">
        <f t="shared" si="12"/>
        <v/>
      </c>
      <c r="G426" s="54"/>
      <c r="H426" s="45"/>
      <c r="I426" s="46" t="str">
        <f t="shared" si="13"/>
        <v/>
      </c>
      <c r="J426" s="26"/>
    </row>
    <row r="427" spans="1:10" ht="18.75" x14ac:dyDescent="0.4">
      <c r="A427" s="28"/>
      <c r="B427" s="43"/>
      <c r="C427" s="71"/>
      <c r="D427" s="71"/>
      <c r="E427" s="72"/>
      <c r="F427" s="44" t="str">
        <f t="shared" si="12"/>
        <v/>
      </c>
      <c r="G427" s="54"/>
      <c r="H427" s="45"/>
      <c r="I427" s="46" t="str">
        <f t="shared" si="13"/>
        <v/>
      </c>
      <c r="J427" s="26"/>
    </row>
    <row r="428" spans="1:10" ht="18.75" x14ac:dyDescent="0.4">
      <c r="A428" s="28"/>
      <c r="B428" s="43"/>
      <c r="C428" s="71"/>
      <c r="D428" s="71"/>
      <c r="E428" s="72"/>
      <c r="F428" s="44" t="str">
        <f t="shared" si="12"/>
        <v/>
      </c>
      <c r="G428" s="54"/>
      <c r="H428" s="45"/>
      <c r="I428" s="46" t="str">
        <f t="shared" si="13"/>
        <v/>
      </c>
      <c r="J428" s="26"/>
    </row>
    <row r="429" spans="1:10" ht="18.75" x14ac:dyDescent="0.4">
      <c r="A429" s="28"/>
      <c r="B429" s="43"/>
      <c r="C429" s="71"/>
      <c r="D429" s="71"/>
      <c r="E429" s="72"/>
      <c r="F429" s="44" t="str">
        <f t="shared" si="12"/>
        <v/>
      </c>
      <c r="G429" s="54"/>
      <c r="H429" s="45"/>
      <c r="I429" s="46" t="str">
        <f t="shared" si="13"/>
        <v/>
      </c>
      <c r="J429" s="26"/>
    </row>
    <row r="430" spans="1:10" ht="18.75" x14ac:dyDescent="0.4">
      <c r="A430" s="28"/>
      <c r="B430" s="43"/>
      <c r="C430" s="71"/>
      <c r="D430" s="71"/>
      <c r="E430" s="72"/>
      <c r="F430" s="44" t="str">
        <f t="shared" si="12"/>
        <v/>
      </c>
      <c r="G430" s="54"/>
      <c r="H430" s="45"/>
      <c r="I430" s="46" t="str">
        <f t="shared" si="13"/>
        <v/>
      </c>
      <c r="J430" s="26"/>
    </row>
    <row r="431" spans="1:10" ht="18.75" x14ac:dyDescent="0.4">
      <c r="A431" s="28"/>
      <c r="B431" s="43"/>
      <c r="C431" s="71"/>
      <c r="D431" s="71"/>
      <c r="E431" s="72"/>
      <c r="F431" s="44" t="str">
        <f t="shared" si="12"/>
        <v/>
      </c>
      <c r="G431" s="54"/>
      <c r="H431" s="45"/>
      <c r="I431" s="46" t="str">
        <f t="shared" si="13"/>
        <v/>
      </c>
      <c r="J431" s="26"/>
    </row>
    <row r="432" spans="1:10" ht="18.75" x14ac:dyDescent="0.4">
      <c r="A432" s="28"/>
      <c r="B432" s="43"/>
      <c r="C432" s="71"/>
      <c r="D432" s="71"/>
      <c r="E432" s="72"/>
      <c r="F432" s="44" t="str">
        <f t="shared" si="12"/>
        <v/>
      </c>
      <c r="G432" s="54"/>
      <c r="H432" s="45"/>
      <c r="I432" s="46" t="str">
        <f t="shared" si="13"/>
        <v/>
      </c>
      <c r="J432" s="26"/>
    </row>
    <row r="433" spans="1:10" ht="18.75" x14ac:dyDescent="0.4">
      <c r="A433" s="28"/>
      <c r="B433" s="43"/>
      <c r="C433" s="71"/>
      <c r="D433" s="71"/>
      <c r="E433" s="72"/>
      <c r="F433" s="44" t="str">
        <f t="shared" si="12"/>
        <v/>
      </c>
      <c r="G433" s="54"/>
      <c r="H433" s="45"/>
      <c r="I433" s="46" t="str">
        <f t="shared" si="13"/>
        <v/>
      </c>
      <c r="J433" s="26"/>
    </row>
    <row r="434" spans="1:10" ht="18.75" x14ac:dyDescent="0.4">
      <c r="A434" s="28"/>
      <c r="B434" s="43"/>
      <c r="C434" s="71"/>
      <c r="D434" s="71"/>
      <c r="E434" s="72"/>
      <c r="F434" s="44" t="str">
        <f t="shared" si="12"/>
        <v/>
      </c>
      <c r="G434" s="54"/>
      <c r="H434" s="45"/>
      <c r="I434" s="46" t="str">
        <f t="shared" si="13"/>
        <v/>
      </c>
      <c r="J434" s="26"/>
    </row>
    <row r="435" spans="1:10" ht="18.75" x14ac:dyDescent="0.4">
      <c r="A435" s="28"/>
      <c r="B435" s="43"/>
      <c r="C435" s="71"/>
      <c r="D435" s="71"/>
      <c r="E435" s="72"/>
      <c r="F435" s="44" t="str">
        <f t="shared" si="12"/>
        <v/>
      </c>
      <c r="G435" s="54"/>
      <c r="H435" s="45"/>
      <c r="I435" s="46" t="str">
        <f t="shared" si="13"/>
        <v/>
      </c>
      <c r="J435" s="26"/>
    </row>
    <row r="436" spans="1:10" ht="18.75" x14ac:dyDescent="0.4">
      <c r="A436" s="28"/>
      <c r="B436" s="43"/>
      <c r="C436" s="71"/>
      <c r="D436" s="71"/>
      <c r="E436" s="72"/>
      <c r="F436" s="44" t="str">
        <f t="shared" si="12"/>
        <v/>
      </c>
      <c r="G436" s="54"/>
      <c r="H436" s="45"/>
      <c r="I436" s="46" t="str">
        <f t="shared" si="13"/>
        <v/>
      </c>
      <c r="J436" s="26"/>
    </row>
    <row r="437" spans="1:10" ht="18.75" x14ac:dyDescent="0.4">
      <c r="A437" s="28"/>
      <c r="B437" s="43"/>
      <c r="C437" s="71"/>
      <c r="D437" s="71"/>
      <c r="E437" s="72"/>
      <c r="F437" s="44" t="str">
        <f t="shared" si="12"/>
        <v/>
      </c>
      <c r="G437" s="54"/>
      <c r="H437" s="45"/>
      <c r="I437" s="46" t="str">
        <f t="shared" si="13"/>
        <v/>
      </c>
      <c r="J437" s="26"/>
    </row>
    <row r="438" spans="1:10" ht="18.75" x14ac:dyDescent="0.4">
      <c r="A438" s="28"/>
      <c r="B438" s="43"/>
      <c r="C438" s="71"/>
      <c r="D438" s="71"/>
      <c r="E438" s="72"/>
      <c r="F438" s="44" t="str">
        <f t="shared" si="12"/>
        <v/>
      </c>
      <c r="G438" s="54"/>
      <c r="H438" s="45"/>
      <c r="I438" s="46" t="str">
        <f t="shared" si="13"/>
        <v/>
      </c>
      <c r="J438" s="26"/>
    </row>
    <row r="439" spans="1:10" ht="18.75" x14ac:dyDescent="0.4">
      <c r="A439" s="28"/>
      <c r="B439" s="43"/>
      <c r="C439" s="71"/>
      <c r="D439" s="71"/>
      <c r="E439" s="72"/>
      <c r="F439" s="44" t="str">
        <f t="shared" si="12"/>
        <v/>
      </c>
      <c r="G439" s="54"/>
      <c r="H439" s="45"/>
      <c r="I439" s="46" t="str">
        <f t="shared" si="13"/>
        <v/>
      </c>
      <c r="J439" s="26"/>
    </row>
    <row r="440" spans="1:10" ht="18.75" x14ac:dyDescent="0.4">
      <c r="A440" s="28"/>
      <c r="B440" s="43"/>
      <c r="C440" s="71"/>
      <c r="D440" s="71"/>
      <c r="E440" s="72"/>
      <c r="F440" s="44" t="str">
        <f t="shared" si="12"/>
        <v/>
      </c>
      <c r="G440" s="54"/>
      <c r="H440" s="45"/>
      <c r="I440" s="46" t="str">
        <f t="shared" si="13"/>
        <v/>
      </c>
      <c r="J440" s="26"/>
    </row>
    <row r="441" spans="1:10" ht="18.75" x14ac:dyDescent="0.4">
      <c r="A441" s="28"/>
      <c r="B441" s="43"/>
      <c r="C441" s="71"/>
      <c r="D441" s="71"/>
      <c r="E441" s="72"/>
      <c r="F441" s="44" t="str">
        <f t="shared" si="12"/>
        <v/>
      </c>
      <c r="G441" s="54"/>
      <c r="H441" s="45"/>
      <c r="I441" s="46" t="str">
        <f t="shared" si="13"/>
        <v/>
      </c>
      <c r="J441" s="26"/>
    </row>
    <row r="442" spans="1:10" ht="18.75" x14ac:dyDescent="0.4">
      <c r="A442" s="28"/>
      <c r="B442" s="43"/>
      <c r="C442" s="71"/>
      <c r="D442" s="71"/>
      <c r="E442" s="72"/>
      <c r="F442" s="44" t="str">
        <f t="shared" si="12"/>
        <v/>
      </c>
      <c r="G442" s="54"/>
      <c r="H442" s="45"/>
      <c r="I442" s="46" t="str">
        <f t="shared" si="13"/>
        <v/>
      </c>
      <c r="J442" s="26"/>
    </row>
    <row r="443" spans="1:10" ht="18.75" x14ac:dyDescent="0.4">
      <c r="A443" s="28"/>
      <c r="B443" s="43"/>
      <c r="C443" s="71"/>
      <c r="D443" s="71"/>
      <c r="E443" s="72"/>
      <c r="F443" s="44" t="str">
        <f t="shared" si="12"/>
        <v/>
      </c>
      <c r="G443" s="54"/>
      <c r="H443" s="45"/>
      <c r="I443" s="46" t="str">
        <f t="shared" si="13"/>
        <v/>
      </c>
      <c r="J443" s="26"/>
    </row>
    <row r="444" spans="1:10" ht="18.75" x14ac:dyDescent="0.4">
      <c r="A444" s="28"/>
      <c r="B444" s="43"/>
      <c r="C444" s="71"/>
      <c r="D444" s="71"/>
      <c r="E444" s="72"/>
      <c r="F444" s="44" t="str">
        <f t="shared" si="12"/>
        <v/>
      </c>
      <c r="G444" s="54"/>
      <c r="H444" s="45"/>
      <c r="I444" s="46" t="str">
        <f t="shared" si="13"/>
        <v/>
      </c>
      <c r="J444" s="26"/>
    </row>
    <row r="445" spans="1:10" ht="18.75" x14ac:dyDescent="0.4">
      <c r="A445" s="28"/>
      <c r="B445" s="43"/>
      <c r="C445" s="71"/>
      <c r="D445" s="71"/>
      <c r="E445" s="72"/>
      <c r="F445" s="44" t="str">
        <f t="shared" si="12"/>
        <v/>
      </c>
      <c r="G445" s="54"/>
      <c r="H445" s="45"/>
      <c r="I445" s="46" t="str">
        <f t="shared" si="13"/>
        <v/>
      </c>
      <c r="J445" s="26"/>
    </row>
    <row r="446" spans="1:10" ht="18.75" x14ac:dyDescent="0.4">
      <c r="A446" s="28"/>
      <c r="B446" s="43"/>
      <c r="C446" s="71"/>
      <c r="D446" s="71"/>
      <c r="E446" s="72"/>
      <c r="F446" s="44" t="str">
        <f t="shared" si="12"/>
        <v/>
      </c>
      <c r="G446" s="54"/>
      <c r="H446" s="45"/>
      <c r="I446" s="46" t="str">
        <f t="shared" si="13"/>
        <v/>
      </c>
      <c r="J446" s="26"/>
    </row>
    <row r="447" spans="1:10" ht="18.75" x14ac:dyDescent="0.4">
      <c r="A447" s="28"/>
      <c r="B447" s="43"/>
      <c r="C447" s="71"/>
      <c r="D447" s="71"/>
      <c r="E447" s="72"/>
      <c r="F447" s="44" t="str">
        <f t="shared" si="12"/>
        <v/>
      </c>
      <c r="G447" s="54"/>
      <c r="H447" s="45"/>
      <c r="I447" s="46" t="str">
        <f t="shared" si="13"/>
        <v/>
      </c>
      <c r="J447" s="26"/>
    </row>
    <row r="448" spans="1:10" ht="18.75" x14ac:dyDescent="0.4">
      <c r="A448" s="28"/>
      <c r="B448" s="43"/>
      <c r="C448" s="71"/>
      <c r="D448" s="71"/>
      <c r="E448" s="72"/>
      <c r="F448" s="44" t="str">
        <f t="shared" si="12"/>
        <v/>
      </c>
      <c r="G448" s="54"/>
      <c r="H448" s="45"/>
      <c r="I448" s="46" t="str">
        <f t="shared" si="13"/>
        <v/>
      </c>
      <c r="J448" s="26"/>
    </row>
    <row r="449" spans="1:10" ht="18.75" x14ac:dyDescent="0.4">
      <c r="A449" s="28"/>
      <c r="B449" s="43"/>
      <c r="C449" s="71"/>
      <c r="D449" s="71"/>
      <c r="E449" s="72"/>
      <c r="F449" s="44" t="str">
        <f t="shared" si="12"/>
        <v/>
      </c>
      <c r="G449" s="54"/>
      <c r="H449" s="45"/>
      <c r="I449" s="46" t="str">
        <f t="shared" si="13"/>
        <v/>
      </c>
      <c r="J449" s="26"/>
    </row>
    <row r="450" spans="1:10" ht="18.75" x14ac:dyDescent="0.4">
      <c r="A450" s="28"/>
      <c r="B450" s="43"/>
      <c r="C450" s="71"/>
      <c r="D450" s="71"/>
      <c r="E450" s="72"/>
      <c r="F450" s="44" t="str">
        <f t="shared" si="12"/>
        <v/>
      </c>
      <c r="G450" s="54"/>
      <c r="H450" s="45"/>
      <c r="I450" s="46" t="str">
        <f t="shared" si="13"/>
        <v/>
      </c>
      <c r="J450" s="26"/>
    </row>
    <row r="451" spans="1:10" ht="18.75" x14ac:dyDescent="0.4">
      <c r="A451" s="28"/>
      <c r="B451" s="43"/>
      <c r="C451" s="71"/>
      <c r="D451" s="71"/>
      <c r="E451" s="72"/>
      <c r="F451" s="44" t="str">
        <f t="shared" si="12"/>
        <v/>
      </c>
      <c r="G451" s="54"/>
      <c r="H451" s="45"/>
      <c r="I451" s="46" t="str">
        <f t="shared" si="13"/>
        <v/>
      </c>
      <c r="J451" s="26"/>
    </row>
    <row r="452" spans="1:10" ht="18.75" x14ac:dyDescent="0.4">
      <c r="A452" s="28"/>
      <c r="B452" s="43"/>
      <c r="C452" s="71"/>
      <c r="D452" s="71"/>
      <c r="E452" s="72"/>
      <c r="F452" s="44" t="str">
        <f t="shared" ref="F452:F502" si="14">IF(E452="","",DATEDIF(C452,E452,"Y"))</f>
        <v/>
      </c>
      <c r="G452" s="54"/>
      <c r="H452" s="45"/>
      <c r="I452" s="46" t="str">
        <f t="shared" ref="I452:I502" si="15">IF(D452="","",DATEDIF(D452,E452,"Y"))</f>
        <v/>
      </c>
      <c r="J452" s="26"/>
    </row>
    <row r="453" spans="1:10" ht="18.75" x14ac:dyDescent="0.4">
      <c r="A453" s="28"/>
      <c r="B453" s="43"/>
      <c r="C453" s="71"/>
      <c r="D453" s="71"/>
      <c r="E453" s="72"/>
      <c r="F453" s="44" t="str">
        <f t="shared" si="14"/>
        <v/>
      </c>
      <c r="G453" s="54"/>
      <c r="H453" s="45"/>
      <c r="I453" s="46" t="str">
        <f t="shared" si="15"/>
        <v/>
      </c>
      <c r="J453" s="26"/>
    </row>
    <row r="454" spans="1:10" ht="18.75" x14ac:dyDescent="0.4">
      <c r="A454" s="28"/>
      <c r="B454" s="43"/>
      <c r="C454" s="71"/>
      <c r="D454" s="71"/>
      <c r="E454" s="72"/>
      <c r="F454" s="44" t="str">
        <f t="shared" si="14"/>
        <v/>
      </c>
      <c r="G454" s="54"/>
      <c r="H454" s="45"/>
      <c r="I454" s="46" t="str">
        <f t="shared" si="15"/>
        <v/>
      </c>
      <c r="J454" s="26"/>
    </row>
    <row r="455" spans="1:10" ht="18.75" x14ac:dyDescent="0.4">
      <c r="A455" s="28"/>
      <c r="B455" s="43"/>
      <c r="C455" s="71"/>
      <c r="D455" s="71"/>
      <c r="E455" s="72"/>
      <c r="F455" s="44" t="str">
        <f t="shared" si="14"/>
        <v/>
      </c>
      <c r="G455" s="54"/>
      <c r="H455" s="45"/>
      <c r="I455" s="46" t="str">
        <f t="shared" si="15"/>
        <v/>
      </c>
      <c r="J455" s="26"/>
    </row>
    <row r="456" spans="1:10" ht="18.75" x14ac:dyDescent="0.4">
      <c r="A456" s="28"/>
      <c r="B456" s="43"/>
      <c r="C456" s="71"/>
      <c r="D456" s="71"/>
      <c r="E456" s="72"/>
      <c r="F456" s="44" t="str">
        <f t="shared" si="14"/>
        <v/>
      </c>
      <c r="G456" s="54"/>
      <c r="H456" s="45"/>
      <c r="I456" s="46" t="str">
        <f t="shared" si="15"/>
        <v/>
      </c>
      <c r="J456" s="26"/>
    </row>
    <row r="457" spans="1:10" ht="18.75" x14ac:dyDescent="0.4">
      <c r="A457" s="28"/>
      <c r="B457" s="43"/>
      <c r="C457" s="71"/>
      <c r="D457" s="71"/>
      <c r="E457" s="72"/>
      <c r="F457" s="44" t="str">
        <f t="shared" si="14"/>
        <v/>
      </c>
      <c r="G457" s="54"/>
      <c r="H457" s="45"/>
      <c r="I457" s="46" t="str">
        <f t="shared" si="15"/>
        <v/>
      </c>
      <c r="J457" s="26"/>
    </row>
    <row r="458" spans="1:10" ht="18.75" x14ac:dyDescent="0.4">
      <c r="A458" s="28"/>
      <c r="B458" s="43"/>
      <c r="C458" s="71"/>
      <c r="D458" s="71"/>
      <c r="E458" s="72"/>
      <c r="F458" s="44" t="str">
        <f t="shared" si="14"/>
        <v/>
      </c>
      <c r="G458" s="54"/>
      <c r="H458" s="45"/>
      <c r="I458" s="46" t="str">
        <f t="shared" si="15"/>
        <v/>
      </c>
      <c r="J458" s="26"/>
    </row>
    <row r="459" spans="1:10" ht="18.75" x14ac:dyDescent="0.4">
      <c r="A459" s="28"/>
      <c r="B459" s="43"/>
      <c r="C459" s="71"/>
      <c r="D459" s="71"/>
      <c r="E459" s="72"/>
      <c r="F459" s="44" t="str">
        <f t="shared" si="14"/>
        <v/>
      </c>
      <c r="G459" s="54"/>
      <c r="H459" s="45"/>
      <c r="I459" s="46" t="str">
        <f t="shared" si="15"/>
        <v/>
      </c>
      <c r="J459" s="26"/>
    </row>
    <row r="460" spans="1:10" ht="18.75" x14ac:dyDescent="0.4">
      <c r="A460" s="28"/>
      <c r="B460" s="43"/>
      <c r="C460" s="71"/>
      <c r="D460" s="71"/>
      <c r="E460" s="72"/>
      <c r="F460" s="44" t="str">
        <f t="shared" si="14"/>
        <v/>
      </c>
      <c r="G460" s="54"/>
      <c r="H460" s="45"/>
      <c r="I460" s="46" t="str">
        <f t="shared" si="15"/>
        <v/>
      </c>
      <c r="J460" s="26"/>
    </row>
    <row r="461" spans="1:10" ht="18.75" x14ac:dyDescent="0.4">
      <c r="A461" s="28"/>
      <c r="B461" s="43"/>
      <c r="C461" s="71"/>
      <c r="D461" s="71"/>
      <c r="E461" s="72"/>
      <c r="F461" s="44" t="str">
        <f t="shared" si="14"/>
        <v/>
      </c>
      <c r="G461" s="54"/>
      <c r="H461" s="45"/>
      <c r="I461" s="46" t="str">
        <f t="shared" si="15"/>
        <v/>
      </c>
      <c r="J461" s="26"/>
    </row>
    <row r="462" spans="1:10" ht="18.75" x14ac:dyDescent="0.4">
      <c r="A462" s="28"/>
      <c r="B462" s="43"/>
      <c r="C462" s="71"/>
      <c r="D462" s="71"/>
      <c r="E462" s="72"/>
      <c r="F462" s="44" t="str">
        <f t="shared" si="14"/>
        <v/>
      </c>
      <c r="G462" s="54"/>
      <c r="H462" s="45"/>
      <c r="I462" s="46" t="str">
        <f t="shared" si="15"/>
        <v/>
      </c>
      <c r="J462" s="26"/>
    </row>
    <row r="463" spans="1:10" ht="18.75" x14ac:dyDescent="0.4">
      <c r="A463" s="28"/>
      <c r="B463" s="43"/>
      <c r="C463" s="71"/>
      <c r="D463" s="71"/>
      <c r="E463" s="72"/>
      <c r="F463" s="44" t="str">
        <f t="shared" si="14"/>
        <v/>
      </c>
      <c r="G463" s="54"/>
      <c r="H463" s="45"/>
      <c r="I463" s="46" t="str">
        <f t="shared" si="15"/>
        <v/>
      </c>
      <c r="J463" s="26"/>
    </row>
    <row r="464" spans="1:10" ht="18.75" x14ac:dyDescent="0.4">
      <c r="A464" s="28"/>
      <c r="B464" s="43"/>
      <c r="C464" s="71"/>
      <c r="D464" s="71"/>
      <c r="E464" s="72"/>
      <c r="F464" s="44" t="str">
        <f t="shared" si="14"/>
        <v/>
      </c>
      <c r="G464" s="54"/>
      <c r="H464" s="45"/>
      <c r="I464" s="46" t="str">
        <f t="shared" si="15"/>
        <v/>
      </c>
      <c r="J464" s="26"/>
    </row>
    <row r="465" spans="1:10" ht="18.75" x14ac:dyDescent="0.4">
      <c r="A465" s="28"/>
      <c r="B465" s="43"/>
      <c r="C465" s="71"/>
      <c r="D465" s="71"/>
      <c r="E465" s="72"/>
      <c r="F465" s="44" t="str">
        <f t="shared" si="14"/>
        <v/>
      </c>
      <c r="G465" s="54"/>
      <c r="H465" s="45"/>
      <c r="I465" s="46" t="str">
        <f t="shared" si="15"/>
        <v/>
      </c>
      <c r="J465" s="26"/>
    </row>
    <row r="466" spans="1:10" ht="18.75" x14ac:dyDescent="0.4">
      <c r="A466" s="28"/>
      <c r="B466" s="43"/>
      <c r="C466" s="71"/>
      <c r="D466" s="71"/>
      <c r="E466" s="72"/>
      <c r="F466" s="44" t="str">
        <f t="shared" si="14"/>
        <v/>
      </c>
      <c r="G466" s="54"/>
      <c r="H466" s="45"/>
      <c r="I466" s="46" t="str">
        <f t="shared" si="15"/>
        <v/>
      </c>
      <c r="J466" s="26"/>
    </row>
    <row r="467" spans="1:10" ht="18.75" x14ac:dyDescent="0.4">
      <c r="A467" s="28"/>
      <c r="B467" s="43"/>
      <c r="C467" s="71"/>
      <c r="D467" s="71"/>
      <c r="E467" s="72"/>
      <c r="F467" s="44" t="str">
        <f t="shared" si="14"/>
        <v/>
      </c>
      <c r="G467" s="54"/>
      <c r="H467" s="45"/>
      <c r="I467" s="46" t="str">
        <f t="shared" si="15"/>
        <v/>
      </c>
      <c r="J467" s="26"/>
    </row>
    <row r="468" spans="1:10" ht="18.75" x14ac:dyDescent="0.4">
      <c r="A468" s="28"/>
      <c r="B468" s="43"/>
      <c r="C468" s="71"/>
      <c r="D468" s="71"/>
      <c r="E468" s="72"/>
      <c r="F468" s="44" t="str">
        <f t="shared" si="14"/>
        <v/>
      </c>
      <c r="G468" s="54"/>
      <c r="H468" s="45"/>
      <c r="I468" s="46" t="str">
        <f t="shared" si="15"/>
        <v/>
      </c>
      <c r="J468" s="26"/>
    </row>
    <row r="469" spans="1:10" ht="18.75" x14ac:dyDescent="0.4">
      <c r="A469" s="28"/>
      <c r="B469" s="43"/>
      <c r="C469" s="71"/>
      <c r="D469" s="71"/>
      <c r="E469" s="72"/>
      <c r="F469" s="44" t="str">
        <f t="shared" si="14"/>
        <v/>
      </c>
      <c r="G469" s="54"/>
      <c r="H469" s="45"/>
      <c r="I469" s="46" t="str">
        <f t="shared" si="15"/>
        <v/>
      </c>
      <c r="J469" s="26"/>
    </row>
    <row r="470" spans="1:10" ht="18.75" x14ac:dyDescent="0.4">
      <c r="A470" s="28"/>
      <c r="B470" s="43"/>
      <c r="C470" s="71"/>
      <c r="D470" s="71"/>
      <c r="E470" s="72"/>
      <c r="F470" s="44" t="str">
        <f t="shared" si="14"/>
        <v/>
      </c>
      <c r="G470" s="54"/>
      <c r="H470" s="45"/>
      <c r="I470" s="46" t="str">
        <f t="shared" si="15"/>
        <v/>
      </c>
      <c r="J470" s="26"/>
    </row>
    <row r="471" spans="1:10" ht="18.75" x14ac:dyDescent="0.4">
      <c r="A471" s="28"/>
      <c r="B471" s="43"/>
      <c r="C471" s="71"/>
      <c r="D471" s="71"/>
      <c r="E471" s="72"/>
      <c r="F471" s="44" t="str">
        <f t="shared" si="14"/>
        <v/>
      </c>
      <c r="G471" s="54"/>
      <c r="H471" s="45"/>
      <c r="I471" s="46" t="str">
        <f t="shared" si="15"/>
        <v/>
      </c>
      <c r="J471" s="26"/>
    </row>
    <row r="472" spans="1:10" ht="18.75" x14ac:dyDescent="0.4">
      <c r="A472" s="28"/>
      <c r="B472" s="43"/>
      <c r="C472" s="71"/>
      <c r="D472" s="71"/>
      <c r="E472" s="72"/>
      <c r="F472" s="44" t="str">
        <f t="shared" si="14"/>
        <v/>
      </c>
      <c r="G472" s="54"/>
      <c r="H472" s="45"/>
      <c r="I472" s="46" t="str">
        <f t="shared" si="15"/>
        <v/>
      </c>
      <c r="J472" s="26"/>
    </row>
    <row r="473" spans="1:10" ht="18.75" x14ac:dyDescent="0.4">
      <c r="A473" s="28"/>
      <c r="B473" s="43"/>
      <c r="C473" s="71"/>
      <c r="D473" s="71"/>
      <c r="E473" s="72"/>
      <c r="F473" s="44" t="str">
        <f t="shared" si="14"/>
        <v/>
      </c>
      <c r="G473" s="54"/>
      <c r="H473" s="45"/>
      <c r="I473" s="46" t="str">
        <f t="shared" si="15"/>
        <v/>
      </c>
      <c r="J473" s="26"/>
    </row>
    <row r="474" spans="1:10" ht="18.75" x14ac:dyDescent="0.4">
      <c r="A474" s="28"/>
      <c r="B474" s="43"/>
      <c r="C474" s="71"/>
      <c r="D474" s="71"/>
      <c r="E474" s="72"/>
      <c r="F474" s="44" t="str">
        <f t="shared" si="14"/>
        <v/>
      </c>
      <c r="G474" s="54"/>
      <c r="H474" s="45"/>
      <c r="I474" s="46" t="str">
        <f t="shared" si="15"/>
        <v/>
      </c>
      <c r="J474" s="26"/>
    </row>
    <row r="475" spans="1:10" ht="18.75" x14ac:dyDescent="0.4">
      <c r="A475" s="28"/>
      <c r="B475" s="43"/>
      <c r="C475" s="71"/>
      <c r="D475" s="71"/>
      <c r="E475" s="72"/>
      <c r="F475" s="44" t="str">
        <f t="shared" si="14"/>
        <v/>
      </c>
      <c r="G475" s="54"/>
      <c r="H475" s="45"/>
      <c r="I475" s="46" t="str">
        <f t="shared" si="15"/>
        <v/>
      </c>
      <c r="J475" s="26"/>
    </row>
    <row r="476" spans="1:10" ht="18.75" x14ac:dyDescent="0.4">
      <c r="A476" s="28"/>
      <c r="B476" s="43"/>
      <c r="C476" s="71"/>
      <c r="D476" s="71"/>
      <c r="E476" s="72"/>
      <c r="F476" s="44" t="str">
        <f t="shared" si="14"/>
        <v/>
      </c>
      <c r="G476" s="54"/>
      <c r="H476" s="45"/>
      <c r="I476" s="46" t="str">
        <f t="shared" si="15"/>
        <v/>
      </c>
      <c r="J476" s="26"/>
    </row>
    <row r="477" spans="1:10" ht="18.75" x14ac:dyDescent="0.4">
      <c r="A477" s="28"/>
      <c r="B477" s="43"/>
      <c r="C477" s="71"/>
      <c r="D477" s="71"/>
      <c r="E477" s="72"/>
      <c r="F477" s="44" t="str">
        <f t="shared" si="14"/>
        <v/>
      </c>
      <c r="G477" s="54"/>
      <c r="H477" s="45"/>
      <c r="I477" s="46" t="str">
        <f t="shared" si="15"/>
        <v/>
      </c>
      <c r="J477" s="26"/>
    </row>
    <row r="478" spans="1:10" ht="18.75" x14ac:dyDescent="0.4">
      <c r="A478" s="28"/>
      <c r="B478" s="43"/>
      <c r="C478" s="71"/>
      <c r="D478" s="71"/>
      <c r="E478" s="72"/>
      <c r="F478" s="44" t="str">
        <f t="shared" si="14"/>
        <v/>
      </c>
      <c r="G478" s="54"/>
      <c r="H478" s="45"/>
      <c r="I478" s="46" t="str">
        <f t="shared" si="15"/>
        <v/>
      </c>
      <c r="J478" s="26"/>
    </row>
    <row r="479" spans="1:10" ht="18.75" x14ac:dyDescent="0.4">
      <c r="A479" s="28"/>
      <c r="B479" s="43"/>
      <c r="C479" s="71"/>
      <c r="D479" s="71"/>
      <c r="E479" s="72"/>
      <c r="F479" s="44" t="str">
        <f t="shared" si="14"/>
        <v/>
      </c>
      <c r="G479" s="54"/>
      <c r="H479" s="45"/>
      <c r="I479" s="46" t="str">
        <f t="shared" si="15"/>
        <v/>
      </c>
      <c r="J479" s="26"/>
    </row>
    <row r="480" spans="1:10" ht="18.75" x14ac:dyDescent="0.4">
      <c r="A480" s="28"/>
      <c r="B480" s="43"/>
      <c r="C480" s="71"/>
      <c r="D480" s="71"/>
      <c r="E480" s="72"/>
      <c r="F480" s="44" t="str">
        <f t="shared" si="14"/>
        <v/>
      </c>
      <c r="G480" s="54"/>
      <c r="H480" s="45"/>
      <c r="I480" s="46" t="str">
        <f t="shared" si="15"/>
        <v/>
      </c>
      <c r="J480" s="26"/>
    </row>
    <row r="481" spans="1:10" ht="18.75" x14ac:dyDescent="0.4">
      <c r="A481" s="28"/>
      <c r="B481" s="43"/>
      <c r="C481" s="71"/>
      <c r="D481" s="71"/>
      <c r="E481" s="72"/>
      <c r="F481" s="44" t="str">
        <f t="shared" si="14"/>
        <v/>
      </c>
      <c r="G481" s="54"/>
      <c r="H481" s="45"/>
      <c r="I481" s="46" t="str">
        <f t="shared" si="15"/>
        <v/>
      </c>
      <c r="J481" s="26"/>
    </row>
    <row r="482" spans="1:10" ht="18.75" x14ac:dyDescent="0.4">
      <c r="A482" s="28"/>
      <c r="B482" s="43"/>
      <c r="C482" s="71"/>
      <c r="D482" s="71"/>
      <c r="E482" s="72"/>
      <c r="F482" s="44" t="str">
        <f t="shared" si="14"/>
        <v/>
      </c>
      <c r="G482" s="54"/>
      <c r="H482" s="45"/>
      <c r="I482" s="46" t="str">
        <f t="shared" si="15"/>
        <v/>
      </c>
      <c r="J482" s="26"/>
    </row>
    <row r="483" spans="1:10" ht="18.75" x14ac:dyDescent="0.4">
      <c r="A483" s="28"/>
      <c r="B483" s="43"/>
      <c r="C483" s="71"/>
      <c r="D483" s="71"/>
      <c r="E483" s="72"/>
      <c r="F483" s="44" t="str">
        <f t="shared" si="14"/>
        <v/>
      </c>
      <c r="G483" s="54"/>
      <c r="H483" s="45"/>
      <c r="I483" s="46" t="str">
        <f t="shared" si="15"/>
        <v/>
      </c>
      <c r="J483" s="26"/>
    </row>
    <row r="484" spans="1:10" ht="18.75" x14ac:dyDescent="0.4">
      <c r="A484" s="28"/>
      <c r="B484" s="43"/>
      <c r="C484" s="71"/>
      <c r="D484" s="71"/>
      <c r="E484" s="72"/>
      <c r="F484" s="44" t="str">
        <f t="shared" si="14"/>
        <v/>
      </c>
      <c r="G484" s="54"/>
      <c r="H484" s="45"/>
      <c r="I484" s="46" t="str">
        <f t="shared" si="15"/>
        <v/>
      </c>
      <c r="J484" s="26"/>
    </row>
    <row r="485" spans="1:10" ht="18.75" x14ac:dyDescent="0.4">
      <c r="A485" s="28"/>
      <c r="B485" s="43"/>
      <c r="C485" s="71"/>
      <c r="D485" s="71"/>
      <c r="E485" s="72"/>
      <c r="F485" s="44" t="str">
        <f t="shared" si="14"/>
        <v/>
      </c>
      <c r="G485" s="54"/>
      <c r="H485" s="45"/>
      <c r="I485" s="46" t="str">
        <f t="shared" si="15"/>
        <v/>
      </c>
      <c r="J485" s="26"/>
    </row>
    <row r="486" spans="1:10" ht="18.75" x14ac:dyDescent="0.4">
      <c r="A486" s="28"/>
      <c r="B486" s="43"/>
      <c r="C486" s="71"/>
      <c r="D486" s="71"/>
      <c r="E486" s="72"/>
      <c r="F486" s="44" t="str">
        <f t="shared" si="14"/>
        <v/>
      </c>
      <c r="G486" s="54"/>
      <c r="H486" s="45"/>
      <c r="I486" s="46" t="str">
        <f t="shared" si="15"/>
        <v/>
      </c>
      <c r="J486" s="26"/>
    </row>
    <row r="487" spans="1:10" ht="18.75" x14ac:dyDescent="0.4">
      <c r="A487" s="28"/>
      <c r="B487" s="43"/>
      <c r="C487" s="71"/>
      <c r="D487" s="71"/>
      <c r="E487" s="72"/>
      <c r="F487" s="44" t="str">
        <f t="shared" si="14"/>
        <v/>
      </c>
      <c r="G487" s="54"/>
      <c r="H487" s="45"/>
      <c r="I487" s="46" t="str">
        <f t="shared" si="15"/>
        <v/>
      </c>
      <c r="J487" s="26"/>
    </row>
    <row r="488" spans="1:10" ht="18.75" x14ac:dyDescent="0.4">
      <c r="A488" s="28"/>
      <c r="B488" s="43"/>
      <c r="C488" s="71"/>
      <c r="D488" s="71"/>
      <c r="E488" s="72"/>
      <c r="F488" s="44" t="str">
        <f t="shared" si="14"/>
        <v/>
      </c>
      <c r="G488" s="54"/>
      <c r="H488" s="45"/>
      <c r="I488" s="46" t="str">
        <f t="shared" si="15"/>
        <v/>
      </c>
      <c r="J488" s="26"/>
    </row>
    <row r="489" spans="1:10" ht="18.75" x14ac:dyDescent="0.4">
      <c r="A489" s="28"/>
      <c r="B489" s="43"/>
      <c r="C489" s="71"/>
      <c r="D489" s="71"/>
      <c r="E489" s="72"/>
      <c r="F489" s="44" t="str">
        <f t="shared" si="14"/>
        <v/>
      </c>
      <c r="G489" s="54"/>
      <c r="H489" s="45"/>
      <c r="I489" s="46" t="str">
        <f t="shared" si="15"/>
        <v/>
      </c>
      <c r="J489" s="26"/>
    </row>
    <row r="490" spans="1:10" ht="18.75" x14ac:dyDescent="0.4">
      <c r="A490" s="28"/>
      <c r="B490" s="43"/>
      <c r="C490" s="71"/>
      <c r="D490" s="71"/>
      <c r="E490" s="72"/>
      <c r="F490" s="44" t="str">
        <f t="shared" si="14"/>
        <v/>
      </c>
      <c r="G490" s="54"/>
      <c r="H490" s="45"/>
      <c r="I490" s="46" t="str">
        <f t="shared" si="15"/>
        <v/>
      </c>
      <c r="J490" s="26"/>
    </row>
    <row r="491" spans="1:10" ht="18.75" x14ac:dyDescent="0.4">
      <c r="A491" s="28"/>
      <c r="B491" s="43"/>
      <c r="C491" s="71"/>
      <c r="D491" s="71"/>
      <c r="E491" s="72"/>
      <c r="F491" s="44" t="str">
        <f t="shared" si="14"/>
        <v/>
      </c>
      <c r="G491" s="54"/>
      <c r="H491" s="45"/>
      <c r="I491" s="46" t="str">
        <f t="shared" si="15"/>
        <v/>
      </c>
      <c r="J491" s="26"/>
    </row>
    <row r="492" spans="1:10" ht="18.75" x14ac:dyDescent="0.4">
      <c r="A492" s="28"/>
      <c r="B492" s="43"/>
      <c r="C492" s="71"/>
      <c r="D492" s="71"/>
      <c r="E492" s="72"/>
      <c r="F492" s="44" t="str">
        <f t="shared" si="14"/>
        <v/>
      </c>
      <c r="G492" s="54"/>
      <c r="H492" s="45"/>
      <c r="I492" s="46" t="str">
        <f t="shared" si="15"/>
        <v/>
      </c>
      <c r="J492" s="26"/>
    </row>
    <row r="493" spans="1:10" ht="18.75" x14ac:dyDescent="0.4">
      <c r="A493" s="28"/>
      <c r="B493" s="43"/>
      <c r="C493" s="71"/>
      <c r="D493" s="71"/>
      <c r="E493" s="72"/>
      <c r="F493" s="44" t="str">
        <f t="shared" si="14"/>
        <v/>
      </c>
      <c r="G493" s="54"/>
      <c r="H493" s="45"/>
      <c r="I493" s="46" t="str">
        <f t="shared" si="15"/>
        <v/>
      </c>
      <c r="J493" s="26"/>
    </row>
    <row r="494" spans="1:10" ht="18.75" x14ac:dyDescent="0.4">
      <c r="A494" s="28"/>
      <c r="B494" s="43"/>
      <c r="C494" s="71"/>
      <c r="D494" s="71"/>
      <c r="E494" s="72"/>
      <c r="F494" s="44" t="str">
        <f t="shared" si="14"/>
        <v/>
      </c>
      <c r="G494" s="54"/>
      <c r="H494" s="45"/>
      <c r="I494" s="46" t="str">
        <f t="shared" si="15"/>
        <v/>
      </c>
      <c r="J494" s="26"/>
    </row>
    <row r="495" spans="1:10" ht="18.75" x14ac:dyDescent="0.4">
      <c r="A495" s="28"/>
      <c r="B495" s="43"/>
      <c r="C495" s="71"/>
      <c r="D495" s="71"/>
      <c r="E495" s="72"/>
      <c r="F495" s="44" t="str">
        <f t="shared" si="14"/>
        <v/>
      </c>
      <c r="G495" s="54"/>
      <c r="H495" s="45"/>
      <c r="I495" s="46" t="str">
        <f t="shared" si="15"/>
        <v/>
      </c>
      <c r="J495" s="26"/>
    </row>
    <row r="496" spans="1:10" ht="18.75" x14ac:dyDescent="0.4">
      <c r="A496" s="28"/>
      <c r="B496" s="43"/>
      <c r="C496" s="71"/>
      <c r="D496" s="71"/>
      <c r="E496" s="72"/>
      <c r="F496" s="44" t="str">
        <f t="shared" si="14"/>
        <v/>
      </c>
      <c r="G496" s="54"/>
      <c r="H496" s="45"/>
      <c r="I496" s="46" t="str">
        <f t="shared" si="15"/>
        <v/>
      </c>
      <c r="J496" s="26"/>
    </row>
    <row r="497" spans="1:10" ht="18.75" x14ac:dyDescent="0.4">
      <c r="A497" s="28"/>
      <c r="B497" s="43"/>
      <c r="C497" s="71"/>
      <c r="D497" s="71"/>
      <c r="E497" s="72"/>
      <c r="F497" s="44" t="str">
        <f t="shared" si="14"/>
        <v/>
      </c>
      <c r="G497" s="54"/>
      <c r="H497" s="45"/>
      <c r="I497" s="46" t="str">
        <f t="shared" si="15"/>
        <v/>
      </c>
      <c r="J497" s="26"/>
    </row>
    <row r="498" spans="1:10" ht="18.75" x14ac:dyDescent="0.4">
      <c r="A498" s="28"/>
      <c r="B498" s="43"/>
      <c r="C498" s="71"/>
      <c r="D498" s="71"/>
      <c r="E498" s="72"/>
      <c r="F498" s="44" t="str">
        <f t="shared" si="14"/>
        <v/>
      </c>
      <c r="G498" s="54"/>
      <c r="H498" s="45"/>
      <c r="I498" s="46" t="str">
        <f t="shared" si="15"/>
        <v/>
      </c>
      <c r="J498" s="26"/>
    </row>
    <row r="499" spans="1:10" ht="18.75" x14ac:dyDescent="0.4">
      <c r="A499" s="28"/>
      <c r="B499" s="43"/>
      <c r="C499" s="71"/>
      <c r="D499" s="71"/>
      <c r="E499" s="72"/>
      <c r="F499" s="44" t="str">
        <f t="shared" si="14"/>
        <v/>
      </c>
      <c r="G499" s="54"/>
      <c r="H499" s="45"/>
      <c r="I499" s="46" t="str">
        <f t="shared" si="15"/>
        <v/>
      </c>
      <c r="J499" s="26"/>
    </row>
    <row r="500" spans="1:10" ht="18.75" x14ac:dyDescent="0.4">
      <c r="A500" s="28"/>
      <c r="B500" s="43"/>
      <c r="C500" s="71"/>
      <c r="D500" s="71"/>
      <c r="E500" s="72"/>
      <c r="F500" s="44" t="str">
        <f t="shared" si="14"/>
        <v/>
      </c>
      <c r="G500" s="54"/>
      <c r="H500" s="45"/>
      <c r="I500" s="46" t="str">
        <f t="shared" si="15"/>
        <v/>
      </c>
      <c r="J500" s="26"/>
    </row>
    <row r="501" spans="1:10" ht="18.75" x14ac:dyDescent="0.4">
      <c r="A501" s="28"/>
      <c r="B501" s="43"/>
      <c r="C501" s="71"/>
      <c r="D501" s="71"/>
      <c r="E501" s="72"/>
      <c r="F501" s="44" t="str">
        <f t="shared" si="14"/>
        <v/>
      </c>
      <c r="G501" s="54"/>
      <c r="H501" s="45"/>
      <c r="I501" s="46" t="str">
        <f t="shared" si="15"/>
        <v/>
      </c>
      <c r="J501" s="26"/>
    </row>
    <row r="502" spans="1:10" ht="18.75" x14ac:dyDescent="0.4">
      <c r="A502" s="28"/>
      <c r="B502" s="43"/>
      <c r="C502" s="71"/>
      <c r="D502" s="71"/>
      <c r="E502" s="72"/>
      <c r="F502" s="44" t="str">
        <f t="shared" si="14"/>
        <v/>
      </c>
      <c r="G502" s="54"/>
      <c r="H502" s="45"/>
      <c r="I502" s="46" t="str">
        <f t="shared" si="15"/>
        <v/>
      </c>
      <c r="J502" s="26"/>
    </row>
  </sheetData>
  <sheetProtection sheet="1" objects="1" scenarios="1" autoFilter="0"/>
  <phoneticPr fontId="1"/>
  <dataValidations count="1">
    <dataValidation type="list" allowBlank="1" showInputMessage="1" showErrorMessage="1" sqref="H3:H502">
      <formula1>"①,②,③,④,⑤,⑥,⑦"</formula1>
    </dataValidation>
  </dataValidation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26"/>
  <sheetViews>
    <sheetView showGridLines="0" view="pageBreakPreview" zoomScale="50" zoomScaleNormal="100" zoomScaleSheetLayoutView="50" workbookViewId="0">
      <selection activeCell="K11" sqref="K11"/>
    </sheetView>
  </sheetViews>
  <sheetFormatPr defaultColWidth="8.25" defaultRowHeight="18.75" x14ac:dyDescent="0.4"/>
  <cols>
    <col min="1" max="1" width="16" style="2" customWidth="1"/>
    <col min="2" max="10" width="17.25" style="2" customWidth="1"/>
    <col min="11" max="11" width="8.25" style="2"/>
    <col min="12" max="12" width="16.625" style="1" customWidth="1"/>
    <col min="13" max="13" width="169.625" customWidth="1"/>
    <col min="14" max="16384" width="8.25" style="2"/>
  </cols>
  <sheetData>
    <row r="1" spans="1:13" ht="31.5" customHeight="1" x14ac:dyDescent="0.4">
      <c r="A1" s="29" t="s">
        <v>88</v>
      </c>
      <c r="M1" s="1"/>
    </row>
    <row r="2" spans="1:13" ht="23.65" customHeight="1" thickBot="1" x14ac:dyDescent="0.45">
      <c r="B2" s="18" t="s">
        <v>7</v>
      </c>
      <c r="C2" s="18" t="s">
        <v>31</v>
      </c>
      <c r="D2" s="18" t="s">
        <v>32</v>
      </c>
      <c r="E2" s="18" t="s">
        <v>33</v>
      </c>
      <c r="F2" s="18" t="s">
        <v>34</v>
      </c>
      <c r="G2" s="18" t="s">
        <v>35</v>
      </c>
      <c r="H2" s="18" t="s">
        <v>36</v>
      </c>
    </row>
    <row r="3" spans="1:13" ht="42.4" customHeight="1" thickTop="1" x14ac:dyDescent="0.4">
      <c r="A3" s="14" t="s">
        <v>30</v>
      </c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73" t="s">
        <v>8</v>
      </c>
      <c r="J3" s="73"/>
    </row>
    <row r="4" spans="1:13" ht="27" x14ac:dyDescent="0.4">
      <c r="A4" s="4" t="s">
        <v>9</v>
      </c>
      <c r="B4" s="8">
        <f>COUNTIFS(児童養護!$H$6:$H$502,"①",児童養護!$I$6:$I$502,0)</f>
        <v>0</v>
      </c>
      <c r="C4" s="8">
        <f>COUNTIFS(児童養護!$H$6:$H$502,"②",児童養護!$I$6:$I$502,0)</f>
        <v>0</v>
      </c>
      <c r="D4" s="8">
        <f>COUNTIFS(児童養護!$H$6:$H$502,"③",児童養護!$I$6:$I$502,0)</f>
        <v>0</v>
      </c>
      <c r="E4" s="8">
        <f>COUNTIFS(児童養護!$H$6:$H$502,"④",児童養護!$I$6:$I$502,0)</f>
        <v>0</v>
      </c>
      <c r="F4" s="8">
        <f>COUNTIFS(児童養護!$H$6:$H$502,"⑤",児童養護!$I$6:$I$502,0)</f>
        <v>0</v>
      </c>
      <c r="G4" s="8">
        <f>COUNTIFS(児童養護!$H$6:$H$502,"⑥",児童養護!$I$6:$I$502,0)</f>
        <v>0</v>
      </c>
      <c r="H4" s="8">
        <f>COUNTIFS(児童養護!$H$6:$H$502,"⑦",児童養護!$I$6:$I$502,0)</f>
        <v>0</v>
      </c>
      <c r="I4" s="9">
        <f t="shared" ref="I4:I23" si="0">SUM(B4:H4)</f>
        <v>0</v>
      </c>
      <c r="J4" s="10" t="e">
        <f t="shared" ref="J4:J24" si="1">I4/$I$24</f>
        <v>#DIV/0!</v>
      </c>
      <c r="K4" s="18" t="s">
        <v>71</v>
      </c>
      <c r="L4" s="60" t="s">
        <v>0</v>
      </c>
      <c r="M4" s="61" t="s">
        <v>93</v>
      </c>
    </row>
    <row r="5" spans="1:13" ht="31.5" x14ac:dyDescent="0.4">
      <c r="A5" s="5" t="s">
        <v>10</v>
      </c>
      <c r="B5" s="8">
        <f>COUNTIFS(児童養護!$H$6:$H$502,"①",児童養護!$I$6:$I$502,1)</f>
        <v>0</v>
      </c>
      <c r="C5" s="8">
        <f>COUNTIFS(児童養護!$H$6:$H$502,"②",児童養護!$I$6:$I$502,1)</f>
        <v>0</v>
      </c>
      <c r="D5" s="8">
        <f>COUNTIFS(児童養護!$H$6:$H$502,"③",児童養護!$I$6:$I$502,1)</f>
        <v>0</v>
      </c>
      <c r="E5" s="8">
        <f>COUNTIFS(児童養護!$H$6:$H$502,"④",児童養護!$I$6:$I$502,1)</f>
        <v>0</v>
      </c>
      <c r="F5" s="8">
        <f>COUNTIFS(児童養護!$H$6:$H$502,"⑤",児童養護!$I$6:$I$502,1)</f>
        <v>0</v>
      </c>
      <c r="G5" s="8">
        <f>COUNTIFS(児童養護!$H$6:$H$502,"⑥",児童養護!$I$6:$I$502,1)</f>
        <v>0</v>
      </c>
      <c r="H5" s="8">
        <f>COUNTIFS(児童養護!$H$6:$H$502,"⑦",児童養護!$I$6:$I$502,1)</f>
        <v>0</v>
      </c>
      <c r="I5" s="9">
        <f t="shared" si="0"/>
        <v>0</v>
      </c>
      <c r="J5" s="10" t="e">
        <f t="shared" si="1"/>
        <v>#DIV/0!</v>
      </c>
      <c r="K5" s="18" t="s">
        <v>31</v>
      </c>
      <c r="L5" s="60" t="s">
        <v>1</v>
      </c>
      <c r="M5" s="62" t="s">
        <v>97</v>
      </c>
    </row>
    <row r="6" spans="1:13" ht="31.5" x14ac:dyDescent="0.4">
      <c r="A6" s="5" t="s">
        <v>11</v>
      </c>
      <c r="B6" s="8">
        <f>COUNTIFS(児童養護!$H$6:$H$502,"①",児童養護!$I$6:$I$502,2)</f>
        <v>0</v>
      </c>
      <c r="C6" s="8">
        <f>COUNTIFS(児童養護!$H$6:$H$502,"②",児童養護!$I$6:$I$502,2)</f>
        <v>0</v>
      </c>
      <c r="D6" s="8">
        <f>COUNTIFS(児童養護!$H$6:$H$502,"③",児童養護!$I$6:$I$502,2)</f>
        <v>0</v>
      </c>
      <c r="E6" s="8">
        <f>COUNTIFS(児童養護!$H$6:$H$502,"④",児童養護!$I$6:$I$502,2)</f>
        <v>0</v>
      </c>
      <c r="F6" s="8">
        <f>COUNTIFS(児童養護!$H$6:$H$502,"⑤",児童養護!$I$6:$I$502,2)</f>
        <v>0</v>
      </c>
      <c r="G6" s="8">
        <f>COUNTIFS(児童養護!$H$6:$H$502,"⑥",児童養護!$I$6:$I$502,2)</f>
        <v>0</v>
      </c>
      <c r="H6" s="8">
        <f>COUNTIFS(児童養護!$H$6:$H$502,"⑦",児童養護!$I$6:$I$502,2)</f>
        <v>0</v>
      </c>
      <c r="I6" s="9">
        <f t="shared" si="0"/>
        <v>0</v>
      </c>
      <c r="J6" s="10" t="e">
        <f t="shared" si="1"/>
        <v>#DIV/0!</v>
      </c>
      <c r="K6" s="18" t="s">
        <v>32</v>
      </c>
      <c r="L6" s="60" t="s">
        <v>2</v>
      </c>
      <c r="M6" s="61" t="s">
        <v>94</v>
      </c>
    </row>
    <row r="7" spans="1:13" ht="31.5" x14ac:dyDescent="0.4">
      <c r="A7" s="5" t="s">
        <v>12</v>
      </c>
      <c r="B7" s="8">
        <f>COUNTIFS(児童養護!$H$6:$H$502,"①",児童養護!$I$6:$I$502,3)</f>
        <v>0</v>
      </c>
      <c r="C7" s="8">
        <f>COUNTIFS(児童養護!$H$6:$H$502,"②",児童養護!$I$6:$I$502,3)</f>
        <v>0</v>
      </c>
      <c r="D7" s="8">
        <f>COUNTIFS(児童養護!$H$6:$H$502,"③",児童養護!$I$6:$I$502,3)</f>
        <v>0</v>
      </c>
      <c r="E7" s="8">
        <f>COUNTIFS(児童養護!$H$6:$H$502,"④",児童養護!$I$6:$I$502,3)</f>
        <v>0</v>
      </c>
      <c r="F7" s="8">
        <f>COUNTIFS(児童養護!$H$6:$H$502,"⑤",児童養護!$I$6:$I$502,3)</f>
        <v>0</v>
      </c>
      <c r="G7" s="8">
        <f>COUNTIFS(児童養護!$H$6:$H$502,"⑥",児童養護!$I$6:$I$502,3)</f>
        <v>0</v>
      </c>
      <c r="H7" s="8">
        <f>COUNTIFS(児童養護!$H$6:$H$502,"⑦",児童養護!$I$6:$I$502,3)</f>
        <v>0</v>
      </c>
      <c r="I7" s="9">
        <f t="shared" si="0"/>
        <v>0</v>
      </c>
      <c r="J7" s="10" t="e">
        <f t="shared" si="1"/>
        <v>#DIV/0!</v>
      </c>
      <c r="K7" s="18" t="s">
        <v>33</v>
      </c>
      <c r="L7" s="60" t="s">
        <v>3</v>
      </c>
      <c r="M7" s="62" t="s">
        <v>105</v>
      </c>
    </row>
    <row r="8" spans="1:13" ht="31.5" x14ac:dyDescent="0.4">
      <c r="A8" s="5" t="s">
        <v>13</v>
      </c>
      <c r="B8" s="8">
        <f>COUNTIFS(児童養護!$H$6:$H$502,"①",児童養護!$I$6:$I$502,4)</f>
        <v>0</v>
      </c>
      <c r="C8" s="8">
        <f>COUNTIFS(児童養護!$H$6:$H$502,"②",児童養護!$I$6:$I$502,4)</f>
        <v>0</v>
      </c>
      <c r="D8" s="8">
        <f>COUNTIFS(児童養護!$H$6:$H$502,"③",児童養護!$I$6:$I$502,4)</f>
        <v>0</v>
      </c>
      <c r="E8" s="8">
        <f>COUNTIFS(児童養護!$H$6:$H$502,"④",児童養護!$I$6:$I$502,4)</f>
        <v>0</v>
      </c>
      <c r="F8" s="8">
        <f>COUNTIFS(児童養護!$H$6:$H$502,"⑤",児童養護!$I$6:$I$502,4)</f>
        <v>0</v>
      </c>
      <c r="G8" s="8">
        <f>COUNTIFS(児童養護!$H$6:$H$502,"⑥",児童養護!$I$6:$I$502,4)</f>
        <v>0</v>
      </c>
      <c r="H8" s="8">
        <f>COUNTIFS(児童養護!$H$6:$H$502,"⑦",児童養護!$I$6:$I$502,4)</f>
        <v>0</v>
      </c>
      <c r="I8" s="9">
        <f t="shared" si="0"/>
        <v>0</v>
      </c>
      <c r="J8" s="10" t="e">
        <f t="shared" si="1"/>
        <v>#DIV/0!</v>
      </c>
      <c r="K8" s="18" t="s">
        <v>34</v>
      </c>
      <c r="L8" s="60" t="s">
        <v>4</v>
      </c>
      <c r="M8" s="62" t="s">
        <v>98</v>
      </c>
    </row>
    <row r="9" spans="1:13" ht="31.5" x14ac:dyDescent="0.4">
      <c r="A9" s="5" t="s">
        <v>14</v>
      </c>
      <c r="B9" s="8">
        <f>COUNTIFS(児童養護!$H$6:$H$502,"①",児童養護!$I$6:$I$502,5)</f>
        <v>0</v>
      </c>
      <c r="C9" s="8">
        <f>COUNTIFS(児童養護!$H$6:$H$502,"②",児童養護!$I$6:$I$502,5)</f>
        <v>0</v>
      </c>
      <c r="D9" s="8">
        <f>COUNTIFS(児童養護!$H$6:$H$502,"③",児童養護!$I$6:$I$502,5)</f>
        <v>0</v>
      </c>
      <c r="E9" s="8">
        <f>COUNTIFS(児童養護!$H$6:$H$502,"④",児童養護!$I$6:$I$502,5)</f>
        <v>0</v>
      </c>
      <c r="F9" s="8">
        <f>COUNTIFS(児童養護!$H$6:$H$502,"⑤",児童養護!$I$6:$I$502,5)</f>
        <v>0</v>
      </c>
      <c r="G9" s="8">
        <f>COUNTIFS(児童養護!$H$6:$H$502,"⑥",児童養護!$I$6:$I$502,5)</f>
        <v>0</v>
      </c>
      <c r="H9" s="8">
        <f>COUNTIFS(児童養護!$H$6:$H$502,"⑦",児童養護!$I$6:$I$502,5)</f>
        <v>0</v>
      </c>
      <c r="I9" s="9">
        <f t="shared" si="0"/>
        <v>0</v>
      </c>
      <c r="J9" s="10" t="e">
        <f t="shared" si="1"/>
        <v>#DIV/0!</v>
      </c>
      <c r="K9" s="18" t="s">
        <v>35</v>
      </c>
      <c r="L9" s="60" t="s">
        <v>5</v>
      </c>
      <c r="M9" s="61" t="s">
        <v>95</v>
      </c>
    </row>
    <row r="10" spans="1:13" ht="31.5" x14ac:dyDescent="0.4">
      <c r="A10" s="5" t="s">
        <v>15</v>
      </c>
      <c r="B10" s="8">
        <f>COUNTIFS(児童養護!$H$6:$H$502,"①",児童養護!$I$6:$I$502,6)</f>
        <v>0</v>
      </c>
      <c r="C10" s="8">
        <f>COUNTIFS(児童養護!$H$6:$H$502,"②",児童養護!$I$6:$I$502,6)</f>
        <v>0</v>
      </c>
      <c r="D10" s="8">
        <f>COUNTIFS(児童養護!$H$6:$H$502,"③",児童養護!$I$6:$I$502,6)</f>
        <v>0</v>
      </c>
      <c r="E10" s="8">
        <f>COUNTIFS(児童養護!$H$6:$H$502,"④",児童養護!$I$6:$I$502,6)</f>
        <v>0</v>
      </c>
      <c r="F10" s="8">
        <f>COUNTIFS(児童養護!$H$6:$H$502,"⑤",児童養護!$I$6:$I$502,6)</f>
        <v>0</v>
      </c>
      <c r="G10" s="8">
        <f>COUNTIFS(児童養護!$H$6:$H$502,"⑥",児童養護!$I$6:$I$502,6)</f>
        <v>0</v>
      </c>
      <c r="H10" s="8">
        <f>COUNTIFS(児童養護!$H$6:$H$502,"⑦",児童養護!$I$6:$I$502,6)</f>
        <v>0</v>
      </c>
      <c r="I10" s="9">
        <f t="shared" si="0"/>
        <v>0</v>
      </c>
      <c r="J10" s="10" t="e">
        <f t="shared" si="1"/>
        <v>#DIV/0!</v>
      </c>
      <c r="K10" s="18" t="s">
        <v>36</v>
      </c>
      <c r="L10" s="60" t="s">
        <v>6</v>
      </c>
      <c r="M10" s="61" t="s">
        <v>96</v>
      </c>
    </row>
    <row r="11" spans="1:13" ht="31.5" x14ac:dyDescent="0.4">
      <c r="A11" s="5" t="s">
        <v>16</v>
      </c>
      <c r="B11" s="8">
        <f>COUNTIFS(児童養護!$H$6:$H$502,"①",児童養護!$I$6:$I$502,7)</f>
        <v>0</v>
      </c>
      <c r="C11" s="8">
        <f>COUNTIFS(児童養護!$H$6:$H$502,"②",児童養護!$I$6:$I$502,7)</f>
        <v>0</v>
      </c>
      <c r="D11" s="8">
        <f>COUNTIFS(児童養護!$H$6:$H$502,"③",児童養護!$I$6:$I$502,7)</f>
        <v>0</v>
      </c>
      <c r="E11" s="8">
        <f>COUNTIFS(児童養護!$H$6:$H$502,"④",児童養護!$I$6:$I$502,7)</f>
        <v>0</v>
      </c>
      <c r="F11" s="8">
        <f>COUNTIFS(児童養護!$H$6:$H$502,"⑤",児童養護!$I$6:$I$502,7)</f>
        <v>0</v>
      </c>
      <c r="G11" s="8">
        <f>COUNTIFS(児童養護!$H$6:$H$502,"⑥",児童養護!$I$6:$I$502,7)</f>
        <v>0</v>
      </c>
      <c r="H11" s="8">
        <f>COUNTIFS(児童養護!$H$6:$H$502,"⑦",児童養護!$I$6:$I$502,7)</f>
        <v>0</v>
      </c>
      <c r="I11" s="9">
        <f t="shared" si="0"/>
        <v>0</v>
      </c>
      <c r="J11" s="10" t="e">
        <f t="shared" si="1"/>
        <v>#DIV/0!</v>
      </c>
    </row>
    <row r="12" spans="1:13" ht="31.5" x14ac:dyDescent="0.4">
      <c r="A12" s="5" t="s">
        <v>17</v>
      </c>
      <c r="B12" s="8">
        <f>COUNTIFS(児童養護!$H$6:$H$502,"①",児童養護!$I$6:$I$502,8)</f>
        <v>0</v>
      </c>
      <c r="C12" s="8">
        <f>COUNTIFS(児童養護!$H$6:$H$502,"②",児童養護!$I$6:$I$502,8)</f>
        <v>0</v>
      </c>
      <c r="D12" s="8">
        <f>COUNTIFS(児童養護!$H$6:$H$502,"③",児童養護!$I$6:$I$502,8)</f>
        <v>0</v>
      </c>
      <c r="E12" s="8">
        <f>COUNTIFS(児童養護!$H$6:$H$502,"④",児童養護!$I$6:$I$502,8)</f>
        <v>0</v>
      </c>
      <c r="F12" s="8">
        <f>COUNTIFS(児童養護!$H$6:$H$502,"⑤",児童養護!$I$6:$I$502,8)</f>
        <v>0</v>
      </c>
      <c r="G12" s="8">
        <f>COUNTIFS(児童養護!$H$6:$H$502,"⑥",児童養護!$I$6:$I$502,8)</f>
        <v>0</v>
      </c>
      <c r="H12" s="8">
        <f>COUNTIFS(児童養護!$H$6:$H$502,"⑦",児童養護!$I$6:$I$502,8)</f>
        <v>0</v>
      </c>
      <c r="I12" s="9">
        <f t="shared" si="0"/>
        <v>0</v>
      </c>
      <c r="J12" s="10" t="e">
        <f t="shared" si="1"/>
        <v>#DIV/0!</v>
      </c>
    </row>
    <row r="13" spans="1:13" ht="31.5" x14ac:dyDescent="0.4">
      <c r="A13" s="5" t="s">
        <v>18</v>
      </c>
      <c r="B13" s="8">
        <f>COUNTIFS(児童養護!$H$6:$H$502,"①",児童養護!$I$6:$I$502,9)</f>
        <v>0</v>
      </c>
      <c r="C13" s="8">
        <f>COUNTIFS(児童養護!$H$6:$H$502,"②",児童養護!$I$6:$I$502,9)</f>
        <v>0</v>
      </c>
      <c r="D13" s="8">
        <f>COUNTIFS(児童養護!$H$6:$H$502,"③",児童養護!$I$6:$I$502,9)</f>
        <v>0</v>
      </c>
      <c r="E13" s="8">
        <f>COUNTIFS(児童養護!$H$6:$H$502,"④",児童養護!$I$6:$I$502,9)</f>
        <v>0</v>
      </c>
      <c r="F13" s="8">
        <f>COUNTIFS(児童養護!$H$6:$H$502,"⑤",児童養護!$I$6:$I$502,9)</f>
        <v>0</v>
      </c>
      <c r="G13" s="8">
        <f>COUNTIFS(児童養護!$H$6:$H$502,"⑥",児童養護!$I$6:$I$502,9)</f>
        <v>0</v>
      </c>
      <c r="H13" s="8">
        <f>COUNTIFS(児童養護!$H$6:$H$502,"⑦",児童養護!$I$6:$I$502,9)</f>
        <v>0</v>
      </c>
      <c r="I13" s="9">
        <f t="shared" si="0"/>
        <v>0</v>
      </c>
      <c r="J13" s="10" t="e">
        <f t="shared" si="1"/>
        <v>#DIV/0!</v>
      </c>
    </row>
    <row r="14" spans="1:13" ht="31.5" x14ac:dyDescent="0.4">
      <c r="A14" s="5" t="s">
        <v>19</v>
      </c>
      <c r="B14" s="8">
        <f>COUNTIFS(児童養護!$H$6:$H$502,"①",児童養護!$I$6:$I$502,10)</f>
        <v>0</v>
      </c>
      <c r="C14" s="8">
        <f>COUNTIFS(児童養護!$H$6:$H$502,"②",児童養護!$I$6:$I$502,10)</f>
        <v>0</v>
      </c>
      <c r="D14" s="8">
        <f>COUNTIFS(児童養護!$H$6:$H$502,"③",児童養護!$I$6:$I$502,10)</f>
        <v>0</v>
      </c>
      <c r="E14" s="8">
        <f>COUNTIFS(児童養護!$H$6:$H$502,"④",児童養護!$I$6:$I$502,10)</f>
        <v>0</v>
      </c>
      <c r="F14" s="8">
        <f>COUNTIFS(児童養護!$H$6:$H$502,"⑤",児童養護!$I$6:$I$502,10)</f>
        <v>0</v>
      </c>
      <c r="G14" s="8">
        <f>COUNTIFS(児童養護!$H$6:$H$502,"⑥",児童養護!$I$6:$I$502,10)</f>
        <v>0</v>
      </c>
      <c r="H14" s="8">
        <f>COUNTIFS(児童養護!$H$6:$H$502,"⑦",児童養護!$I$6:$I$502,10)</f>
        <v>0</v>
      </c>
      <c r="I14" s="9">
        <f t="shared" si="0"/>
        <v>0</v>
      </c>
      <c r="J14" s="10" t="e">
        <f t="shared" si="1"/>
        <v>#DIV/0!</v>
      </c>
    </row>
    <row r="15" spans="1:13" ht="31.5" x14ac:dyDescent="0.4">
      <c r="A15" s="5" t="s">
        <v>20</v>
      </c>
      <c r="B15" s="8">
        <f>COUNTIFS(児童養護!$H$6:$H$502,"①",児童養護!$I$6:$I$502,11)</f>
        <v>0</v>
      </c>
      <c r="C15" s="8">
        <f>COUNTIFS(児童養護!$H$6:$H$502,"②",児童養護!$I$6:$I$502,11)</f>
        <v>0</v>
      </c>
      <c r="D15" s="8">
        <f>COUNTIFS(児童養護!$H$6:$H$502,"③",児童養護!$I$6:$I$502,11)</f>
        <v>0</v>
      </c>
      <c r="E15" s="8">
        <f>COUNTIFS(児童養護!$H$6:$H$502,"④",児童養護!$I$6:$I$502,11)</f>
        <v>0</v>
      </c>
      <c r="F15" s="8">
        <f>COUNTIFS(児童養護!$H$6:$H$502,"⑤",児童養護!$I$6:$I$502,11)</f>
        <v>0</v>
      </c>
      <c r="G15" s="8">
        <f>COUNTIFS(児童養護!$H$6:$H$502,"⑥",児童養護!$I$6:$I$502,11)</f>
        <v>0</v>
      </c>
      <c r="H15" s="8">
        <f>COUNTIFS(児童養護!$H$6:$H$502,"⑦",児童養護!$I$6:$I$502,11)</f>
        <v>0</v>
      </c>
      <c r="I15" s="9">
        <f t="shared" si="0"/>
        <v>0</v>
      </c>
      <c r="J15" s="10" t="e">
        <f t="shared" si="1"/>
        <v>#DIV/0!</v>
      </c>
    </row>
    <row r="16" spans="1:13" ht="31.5" x14ac:dyDescent="0.4">
      <c r="A16" s="5" t="s">
        <v>21</v>
      </c>
      <c r="B16" s="8">
        <f>COUNTIFS(児童養護!$H$6:$H$502,"①",児童養護!$I$6:$I$502,12)</f>
        <v>0</v>
      </c>
      <c r="C16" s="8">
        <f>COUNTIFS(児童養護!$H$6:$H$502,"②",児童養護!$I$6:$I$502,12)</f>
        <v>0</v>
      </c>
      <c r="D16" s="8">
        <f>COUNTIFS(児童養護!$H$6:$H$502,"③",児童養護!$I$6:$I$502,12)</f>
        <v>0</v>
      </c>
      <c r="E16" s="8">
        <f>COUNTIFS(児童養護!$H$6:$H$502,"④",児童養護!$I$6:$I$502,12)</f>
        <v>0</v>
      </c>
      <c r="F16" s="8">
        <f>COUNTIFS(児童養護!$H$6:$H$502,"⑤",児童養護!$I$6:$I$502,12)</f>
        <v>0</v>
      </c>
      <c r="G16" s="8">
        <f>COUNTIFS(児童養護!$H$6:$H$502,"⑥",児童養護!$I$6:$I$502,12)</f>
        <v>0</v>
      </c>
      <c r="H16" s="8">
        <f>COUNTIFS(児童養護!$H$6:$H$502,"⑦",児童養護!$I$6:$I$502,12)</f>
        <v>0</v>
      </c>
      <c r="I16" s="9">
        <f t="shared" si="0"/>
        <v>0</v>
      </c>
      <c r="J16" s="10" t="e">
        <f t="shared" si="1"/>
        <v>#DIV/0!</v>
      </c>
    </row>
    <row r="17" spans="1:10" ht="31.5" x14ac:dyDescent="0.4">
      <c r="A17" s="5" t="s">
        <v>22</v>
      </c>
      <c r="B17" s="8">
        <f>COUNTIFS(児童養護!$H$6:$H$502,"①",児童養護!$I$6:$I$502,13)</f>
        <v>0</v>
      </c>
      <c r="C17" s="8">
        <f>COUNTIFS(児童養護!$H$6:$H$502,"②",児童養護!$I$6:$I$502,13)</f>
        <v>0</v>
      </c>
      <c r="D17" s="8">
        <f>COUNTIFS(児童養護!$H$6:$H$502,"③",児童養護!$I$6:$I$502,13)</f>
        <v>0</v>
      </c>
      <c r="E17" s="8">
        <f>COUNTIFS(児童養護!$H$6:$H$502,"④",児童養護!$I$6:$I$502,13)</f>
        <v>0</v>
      </c>
      <c r="F17" s="8">
        <f>COUNTIFS(児童養護!$H$6:$H$502,"⑤",児童養護!$I$6:$I$502,13)</f>
        <v>0</v>
      </c>
      <c r="G17" s="8">
        <f>COUNTIFS(児童養護!$H$6:$H$502,"⑥",児童養護!$I$6:$I$502,13)</f>
        <v>0</v>
      </c>
      <c r="H17" s="8">
        <f>COUNTIFS(児童養護!$H$6:$H$502,"⑦",児童養護!$I$6:$I$502,13)</f>
        <v>0</v>
      </c>
      <c r="I17" s="9">
        <f t="shared" si="0"/>
        <v>0</v>
      </c>
      <c r="J17" s="10" t="e">
        <f t="shared" si="1"/>
        <v>#DIV/0!</v>
      </c>
    </row>
    <row r="18" spans="1:10" ht="31.5" x14ac:dyDescent="0.4">
      <c r="A18" s="5" t="s">
        <v>23</v>
      </c>
      <c r="B18" s="8">
        <f>COUNTIFS(児童養護!$H$6:$H$502,"①",児童養護!$I$6:$I$502,14)</f>
        <v>0</v>
      </c>
      <c r="C18" s="8">
        <f>COUNTIFS(児童養護!$H$6:$H$502,"②",児童養護!$I$6:$I$502,14)</f>
        <v>0</v>
      </c>
      <c r="D18" s="8">
        <f>COUNTIFS(児童養護!$H$6:$H$502,"③",児童養護!$I$6:$I$502,14)</f>
        <v>0</v>
      </c>
      <c r="E18" s="8">
        <f>COUNTIFS(児童養護!$H$6:$H$502,"④",児童養護!$I$6:$I$502,14)</f>
        <v>0</v>
      </c>
      <c r="F18" s="8">
        <f>COUNTIFS(児童養護!$H$6:$H$502,"⑤",児童養護!$I$6:$I$502,14)</f>
        <v>0</v>
      </c>
      <c r="G18" s="8">
        <f>COUNTIFS(児童養護!$H$6:$H$502,"⑥",児童養護!$I$6:$I$502,14)</f>
        <v>0</v>
      </c>
      <c r="H18" s="8">
        <f>COUNTIFS(児童養護!$H$6:$H$502,"⑦",児童養護!$I$6:$I$502,14)</f>
        <v>0</v>
      </c>
      <c r="I18" s="9">
        <f t="shared" si="0"/>
        <v>0</v>
      </c>
      <c r="J18" s="10" t="e">
        <f t="shared" si="1"/>
        <v>#DIV/0!</v>
      </c>
    </row>
    <row r="19" spans="1:10" ht="31.5" x14ac:dyDescent="0.4">
      <c r="A19" s="5" t="s">
        <v>24</v>
      </c>
      <c r="B19" s="8">
        <f>COUNTIFS(児童養護!$H$6:$H$502,"①",児童養護!$I$6:$I$502,15)</f>
        <v>0</v>
      </c>
      <c r="C19" s="8">
        <f>COUNTIFS(児童養護!$H$6:$H$502,"②",児童養護!$I$6:$I$502,15)</f>
        <v>0</v>
      </c>
      <c r="D19" s="8">
        <f>COUNTIFS(児童養護!$H$6:$H$502,"③",児童養護!$I$6:$I$502,15)</f>
        <v>0</v>
      </c>
      <c r="E19" s="8">
        <f>COUNTIFS(児童養護!$H$6:$H$502,"④",児童養護!$I$6:$I$502,15)</f>
        <v>0</v>
      </c>
      <c r="F19" s="8">
        <f>COUNTIFS(児童養護!$H$6:$H$502,"⑤",児童養護!$I$6:$I$502,15)</f>
        <v>0</v>
      </c>
      <c r="G19" s="8">
        <f>COUNTIFS(児童養護!$H$6:$H$502,"⑥",児童養護!$I$6:$I$502,15)</f>
        <v>0</v>
      </c>
      <c r="H19" s="8">
        <f>COUNTIFS(児童養護!$H$6:$H$502,"⑦",児童養護!$I$6:$I$502,15)</f>
        <v>0</v>
      </c>
      <c r="I19" s="9">
        <f t="shared" si="0"/>
        <v>0</v>
      </c>
      <c r="J19" s="10" t="e">
        <f t="shared" si="1"/>
        <v>#DIV/0!</v>
      </c>
    </row>
    <row r="20" spans="1:10" ht="31.5" x14ac:dyDescent="0.4">
      <c r="A20" s="5" t="s">
        <v>25</v>
      </c>
      <c r="B20" s="8">
        <f>COUNTIFS(児童養護!$H$6:$H$502,"①",児童養護!$I$6:$I$502,16)</f>
        <v>0</v>
      </c>
      <c r="C20" s="8">
        <f>COUNTIFS(児童養護!$H$6:$H$502,"②",児童養護!$I$6:$I$502,16)</f>
        <v>0</v>
      </c>
      <c r="D20" s="8">
        <f>COUNTIFS(児童養護!$H$6:$H$502,"③",児童養護!$I$6:$I$502,16)</f>
        <v>0</v>
      </c>
      <c r="E20" s="8">
        <f>COUNTIFS(児童養護!$H$6:$H$502,"④",児童養護!$I$6:$I$502,16)</f>
        <v>0</v>
      </c>
      <c r="F20" s="8">
        <f>COUNTIFS(児童養護!$H$6:$H$502,"⑤",児童養護!$I$6:$I$502,16)</f>
        <v>0</v>
      </c>
      <c r="G20" s="8">
        <f>COUNTIFS(児童養護!$H$6:$H$502,"⑥",児童養護!$I$6:$I$502,16)</f>
        <v>0</v>
      </c>
      <c r="H20" s="8">
        <f>COUNTIFS(児童養護!$H$6:$H$502,"⑦",児童養護!$I$6:$I$502,16)</f>
        <v>0</v>
      </c>
      <c r="I20" s="9">
        <f t="shared" si="0"/>
        <v>0</v>
      </c>
      <c r="J20" s="10" t="e">
        <f t="shared" si="1"/>
        <v>#DIV/0!</v>
      </c>
    </row>
    <row r="21" spans="1:10" ht="31.5" x14ac:dyDescent="0.4">
      <c r="A21" s="5" t="s">
        <v>26</v>
      </c>
      <c r="B21" s="8">
        <f>COUNTIFS(児童養護!$H$6:$H$502,"①",児童養護!$I$6:$I$502,17)</f>
        <v>0</v>
      </c>
      <c r="C21" s="8">
        <f>COUNTIFS(児童養護!$H$6:$H$502,"②",児童養護!$I$6:$I$502,17)</f>
        <v>0</v>
      </c>
      <c r="D21" s="8">
        <f>COUNTIFS(児童養護!$H$6:$H$502,"③",児童養護!$I$6:$I$502,17)</f>
        <v>0</v>
      </c>
      <c r="E21" s="8">
        <f>COUNTIFS(児童養護!$H$6:$H$502,"④",児童養護!$I$6:$I$502,17)</f>
        <v>0</v>
      </c>
      <c r="F21" s="8">
        <f>COUNTIFS(児童養護!$H$6:$H$502,"⑤",児童養護!$I$6:$I$502,17)</f>
        <v>0</v>
      </c>
      <c r="G21" s="8">
        <f>COUNTIFS(児童養護!$H$6:$H$502,"⑥",児童養護!$I$6:$I$502,17)</f>
        <v>0</v>
      </c>
      <c r="H21" s="8">
        <f>COUNTIFS(児童養護!$H$6:$H$502,"⑦",児童養護!$I$6:$I$502,17)</f>
        <v>0</v>
      </c>
      <c r="I21" s="9">
        <f t="shared" si="0"/>
        <v>0</v>
      </c>
      <c r="J21" s="10" t="e">
        <f t="shared" si="1"/>
        <v>#DIV/0!</v>
      </c>
    </row>
    <row r="22" spans="1:10" ht="31.5" x14ac:dyDescent="0.4">
      <c r="A22" s="5" t="s">
        <v>27</v>
      </c>
      <c r="B22" s="8">
        <f>COUNTIFS(児童養護!$H$6:$H$502,"①",児童養護!$I$6:$I$502,18)</f>
        <v>0</v>
      </c>
      <c r="C22" s="8">
        <f>COUNTIFS(児童養護!$H$6:$H$502,"②",児童養護!$I$6:$I$502,18)</f>
        <v>0</v>
      </c>
      <c r="D22" s="8">
        <f>COUNTIFS(児童養護!$H$6:$H$502,"③",児童養護!$I$6:$I$502,18)</f>
        <v>0</v>
      </c>
      <c r="E22" s="8">
        <f>COUNTIFS(児童養護!$H$6:$H$502,"④",児童養護!$I$6:$I$502,18)</f>
        <v>0</v>
      </c>
      <c r="F22" s="8">
        <f>COUNTIFS(児童養護!$H$6:$H$502,"⑤",児童養護!$I$6:$I$502,18)</f>
        <v>0</v>
      </c>
      <c r="G22" s="8">
        <f>COUNTIFS(児童養護!$H$6:$H$502,"⑥",児童養護!$I$6:$I$502,18)</f>
        <v>0</v>
      </c>
      <c r="H22" s="8">
        <f>COUNTIFS(児童養護!$H$6:$H$502,"⑦",児童養護!$I$6:$I$502,18)</f>
        <v>0</v>
      </c>
      <c r="I22" s="9">
        <f t="shared" si="0"/>
        <v>0</v>
      </c>
      <c r="J22" s="10" t="e">
        <f t="shared" si="1"/>
        <v>#DIV/0!</v>
      </c>
    </row>
    <row r="23" spans="1:10" ht="31.5" x14ac:dyDescent="0.4">
      <c r="A23" s="5" t="s">
        <v>28</v>
      </c>
      <c r="B23" s="8">
        <f>COUNTIFS(児童養護!$H$6:$H$502,"①",児童養護!$I$6:$I$502,19)</f>
        <v>0</v>
      </c>
      <c r="C23" s="8">
        <f>COUNTIFS(児童養護!$H$6:$H$502,"②",児童養護!$I$6:$I$502,19)</f>
        <v>0</v>
      </c>
      <c r="D23" s="8">
        <f>COUNTIFS(児童養護!$H$6:$H$502,"③",児童養護!$I$6:$I$502,19)</f>
        <v>0</v>
      </c>
      <c r="E23" s="8">
        <f>COUNTIFS(児童養護!$H$6:$H$502,"④",児童養護!$I$6:$I$502,19)</f>
        <v>0</v>
      </c>
      <c r="F23" s="8">
        <f>COUNTIFS(児童養護!$H$6:$H$502,"⑤",児童養護!$I$6:$I$502,19)</f>
        <v>0</v>
      </c>
      <c r="G23" s="8">
        <f>COUNTIFS(児童養護!$H$6:$H$502,"⑥",児童養護!$I$6:$I$502,19)</f>
        <v>0</v>
      </c>
      <c r="H23" s="8">
        <f>COUNTIFS(児童養護!$H$6:$H$502,"⑦",児童養護!$I$6:$I$502,19)</f>
        <v>0</v>
      </c>
      <c r="I23" s="9">
        <f t="shared" si="0"/>
        <v>0</v>
      </c>
      <c r="J23" s="10" t="e">
        <f t="shared" si="1"/>
        <v>#DIV/0!</v>
      </c>
    </row>
    <row r="24" spans="1:10" ht="28.15" customHeight="1" x14ac:dyDescent="0.4">
      <c r="A24" s="6" t="s">
        <v>29</v>
      </c>
      <c r="B24" s="12">
        <f>SUM(B4:B22)</f>
        <v>0</v>
      </c>
      <c r="C24" s="12">
        <f>SUM(C4:C23)</f>
        <v>0</v>
      </c>
      <c r="D24" s="12">
        <f>SUM(D4:D23)</f>
        <v>0</v>
      </c>
      <c r="E24" s="12">
        <f>SUM(E4:E23)</f>
        <v>0</v>
      </c>
      <c r="F24" s="12">
        <f t="shared" ref="F24:G24" si="2">SUM(F4:F22)</f>
        <v>0</v>
      </c>
      <c r="G24" s="12">
        <f t="shared" si="2"/>
        <v>0</v>
      </c>
      <c r="H24" s="12">
        <f>SUM(H4:H22)</f>
        <v>0</v>
      </c>
      <c r="I24" s="12">
        <f>SUM(I4:I22)</f>
        <v>0</v>
      </c>
      <c r="J24" s="13" t="e">
        <f t="shared" si="1"/>
        <v>#DIV/0!</v>
      </c>
    </row>
    <row r="25" spans="1:10" ht="28.15" customHeight="1" thickBot="1" x14ac:dyDescent="0.45">
      <c r="A25" s="7"/>
      <c r="B25" s="11" t="e">
        <f>B24/$I$24</f>
        <v>#DIV/0!</v>
      </c>
      <c r="C25" s="11" t="e">
        <f t="shared" ref="C25:I25" si="3">C24/$I$24</f>
        <v>#DIV/0!</v>
      </c>
      <c r="D25" s="11" t="e">
        <f>D24/$I$24</f>
        <v>#DIV/0!</v>
      </c>
      <c r="E25" s="11" t="e">
        <f t="shared" si="3"/>
        <v>#DIV/0!</v>
      </c>
      <c r="F25" s="11" t="e">
        <f t="shared" si="3"/>
        <v>#DIV/0!</v>
      </c>
      <c r="G25" s="11" t="e">
        <f t="shared" si="3"/>
        <v>#DIV/0!</v>
      </c>
      <c r="H25" s="11" t="e">
        <f t="shared" si="3"/>
        <v>#DIV/0!</v>
      </c>
      <c r="I25" s="11" t="e">
        <f t="shared" si="3"/>
        <v>#DIV/0!</v>
      </c>
    </row>
    <row r="26" spans="1:10" ht="28.15" customHeight="1" thickTop="1" x14ac:dyDescent="0.4">
      <c r="A26" s="19" t="s">
        <v>64</v>
      </c>
      <c r="B26" s="16"/>
      <c r="C26" s="16"/>
      <c r="D26" s="16"/>
      <c r="E26" s="16"/>
      <c r="F26" s="16"/>
      <c r="G26" s="16"/>
      <c r="H26" s="16"/>
      <c r="I26" s="16"/>
      <c r="J26" s="17"/>
    </row>
  </sheetData>
  <sheetProtection sheet="1" objects="1" scenarios="1"/>
  <mergeCells count="1">
    <mergeCell ref="I3:J3"/>
  </mergeCells>
  <phoneticPr fontId="1"/>
  <pageMargins left="0.7" right="0.7" top="0.75" bottom="0.75" header="0.3" footer="0.3"/>
  <pageSetup paperSize="9" scale="40" orientation="portrait" r:id="rId1"/>
  <colBreaks count="2" manualBreakCount="2">
    <brk id="10" max="78" man="1"/>
    <brk id="13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502"/>
  <sheetViews>
    <sheetView zoomScale="75" zoomScaleNormal="75" workbookViewId="0">
      <selection activeCell="C6" sqref="C6"/>
    </sheetView>
  </sheetViews>
  <sheetFormatPr defaultColWidth="9" defaultRowHeight="19.5" x14ac:dyDescent="0.4"/>
  <cols>
    <col min="1" max="1" width="8.625" style="48" customWidth="1"/>
    <col min="2" max="2" width="15.5" style="48" customWidth="1"/>
    <col min="3" max="3" width="11.625" style="64" customWidth="1"/>
    <col min="4" max="4" width="11.625" style="65" customWidth="1"/>
    <col min="5" max="5" width="11.625" style="66" customWidth="1"/>
    <col min="6" max="6" width="12.25" style="20" customWidth="1"/>
    <col min="7" max="7" width="27.375" style="51" customWidth="1"/>
    <col min="8" max="8" width="14.25" style="52" customWidth="1"/>
    <col min="9" max="9" width="9.875" style="21" customWidth="1"/>
    <col min="10" max="10" width="9" style="48"/>
    <col min="11" max="11" width="5.625" style="48" customWidth="1"/>
    <col min="12" max="12" width="12.875" style="48" customWidth="1"/>
    <col min="13" max="13" width="143.625" style="48" customWidth="1"/>
    <col min="14" max="20" width="9" style="48"/>
  </cols>
  <sheetData>
    <row r="1" spans="1:13" ht="24.4" customHeight="1" x14ac:dyDescent="0.4">
      <c r="A1" s="55" t="s">
        <v>87</v>
      </c>
      <c r="B1" s="56"/>
      <c r="J1" s="47" t="s">
        <v>84</v>
      </c>
      <c r="L1" s="49" t="s">
        <v>79</v>
      </c>
    </row>
    <row r="2" spans="1:13" ht="36" x14ac:dyDescent="0.4">
      <c r="A2" s="36" t="s">
        <v>78</v>
      </c>
      <c r="B2" s="31" t="s">
        <v>77</v>
      </c>
      <c r="C2" s="67" t="s">
        <v>37</v>
      </c>
      <c r="D2" s="68" t="s">
        <v>82</v>
      </c>
      <c r="E2" s="68" t="s">
        <v>81</v>
      </c>
      <c r="F2" s="34" t="s">
        <v>76</v>
      </c>
      <c r="G2" s="30" t="s">
        <v>86</v>
      </c>
      <c r="H2" s="32" t="s">
        <v>85</v>
      </c>
      <c r="I2" s="35" t="s">
        <v>83</v>
      </c>
      <c r="J2" s="33" t="s">
        <v>75</v>
      </c>
      <c r="K2" s="50"/>
      <c r="L2" s="49"/>
    </row>
    <row r="3" spans="1:13" ht="14.45" customHeight="1" x14ac:dyDescent="0.4">
      <c r="A3" s="39" t="s">
        <v>66</v>
      </c>
      <c r="B3" s="42"/>
      <c r="C3" s="69">
        <v>42442</v>
      </c>
      <c r="D3" s="69">
        <v>43670</v>
      </c>
      <c r="E3" s="70">
        <v>44649</v>
      </c>
      <c r="F3" s="37">
        <f>IF(E3="","",DATEDIF(C3,E3,"Y"))</f>
        <v>6</v>
      </c>
      <c r="G3" s="53" t="s">
        <v>65</v>
      </c>
      <c r="H3" s="38" t="s">
        <v>71</v>
      </c>
      <c r="I3" s="40">
        <f>IF(D3="","",DATEDIF(D3,E3,"Y"))</f>
        <v>2</v>
      </c>
      <c r="J3" s="41" t="s">
        <v>72</v>
      </c>
      <c r="K3" s="18" t="s">
        <v>71</v>
      </c>
      <c r="L3" s="57" t="s">
        <v>0</v>
      </c>
      <c r="M3" s="58" t="s">
        <v>111</v>
      </c>
    </row>
    <row r="4" spans="1:13" ht="14.45" customHeight="1" x14ac:dyDescent="0.4">
      <c r="A4" s="39" t="s">
        <v>67</v>
      </c>
      <c r="B4" s="42"/>
      <c r="C4" s="69">
        <v>38265</v>
      </c>
      <c r="D4" s="69">
        <v>39539</v>
      </c>
      <c r="E4" s="70">
        <v>44990</v>
      </c>
      <c r="F4" s="37">
        <f t="shared" ref="F4:F67" si="0">IF(E4="","",DATEDIF(C4,E4,"Y"))</f>
        <v>18</v>
      </c>
      <c r="G4" s="53" t="s">
        <v>69</v>
      </c>
      <c r="H4" s="38" t="s">
        <v>35</v>
      </c>
      <c r="I4" s="40">
        <f t="shared" ref="I4:I67" si="1">IF(D4="","",DATEDIF(D4,E4,"Y"))</f>
        <v>14</v>
      </c>
      <c r="J4" s="41" t="s">
        <v>73</v>
      </c>
      <c r="K4" s="18" t="s">
        <v>31</v>
      </c>
      <c r="L4" s="57" t="s">
        <v>1</v>
      </c>
      <c r="M4" s="59" t="s">
        <v>112</v>
      </c>
    </row>
    <row r="5" spans="1:13" ht="14.45" customHeight="1" x14ac:dyDescent="0.4">
      <c r="A5" s="39" t="s">
        <v>68</v>
      </c>
      <c r="B5" s="42"/>
      <c r="C5" s="69">
        <v>40719</v>
      </c>
      <c r="D5" s="69">
        <v>43707</v>
      </c>
      <c r="E5" s="70">
        <v>45280</v>
      </c>
      <c r="F5" s="37">
        <f t="shared" si="0"/>
        <v>12</v>
      </c>
      <c r="G5" s="53" t="s">
        <v>70</v>
      </c>
      <c r="H5" s="38" t="s">
        <v>31</v>
      </c>
      <c r="I5" s="40">
        <f t="shared" si="1"/>
        <v>4</v>
      </c>
      <c r="J5" s="41" t="s">
        <v>74</v>
      </c>
      <c r="K5" s="18" t="s">
        <v>32</v>
      </c>
      <c r="L5" s="57" t="s">
        <v>2</v>
      </c>
      <c r="M5" s="58" t="s">
        <v>113</v>
      </c>
    </row>
    <row r="6" spans="1:13" ht="14.45" customHeight="1" x14ac:dyDescent="0.4">
      <c r="A6" s="28" t="s">
        <v>106</v>
      </c>
      <c r="B6" s="43"/>
      <c r="C6" s="71"/>
      <c r="D6" s="71"/>
      <c r="E6" s="72"/>
      <c r="F6" s="44" t="str">
        <f t="shared" si="0"/>
        <v/>
      </c>
      <c r="G6" s="54"/>
      <c r="H6" s="45"/>
      <c r="I6" s="46" t="str">
        <f t="shared" si="1"/>
        <v/>
      </c>
      <c r="J6" s="26"/>
      <c r="K6" s="18" t="s">
        <v>33</v>
      </c>
      <c r="L6" s="57" t="s">
        <v>101</v>
      </c>
      <c r="M6" s="59" t="s">
        <v>114</v>
      </c>
    </row>
    <row r="7" spans="1:13" ht="14.45" customHeight="1" x14ac:dyDescent="0.4">
      <c r="A7" s="28" t="s">
        <v>56</v>
      </c>
      <c r="B7" s="43"/>
      <c r="C7" s="71"/>
      <c r="D7" s="71"/>
      <c r="E7" s="72"/>
      <c r="F7" s="44" t="str">
        <f t="shared" si="0"/>
        <v/>
      </c>
      <c r="G7" s="54"/>
      <c r="H7" s="45"/>
      <c r="I7" s="46" t="str">
        <f t="shared" si="1"/>
        <v/>
      </c>
      <c r="J7" s="26"/>
      <c r="K7" s="18" t="s">
        <v>34</v>
      </c>
      <c r="L7" s="57" t="s">
        <v>102</v>
      </c>
      <c r="M7" s="59" t="s">
        <v>115</v>
      </c>
    </row>
    <row r="8" spans="1:13" ht="14.45" customHeight="1" x14ac:dyDescent="0.4">
      <c r="A8" s="28" t="s">
        <v>57</v>
      </c>
      <c r="B8" s="43"/>
      <c r="C8" s="71"/>
      <c r="D8" s="71"/>
      <c r="E8" s="72"/>
      <c r="F8" s="44" t="str">
        <f t="shared" si="0"/>
        <v/>
      </c>
      <c r="G8" s="54"/>
      <c r="H8" s="45"/>
      <c r="I8" s="46" t="str">
        <f t="shared" si="1"/>
        <v/>
      </c>
      <c r="J8" s="26"/>
      <c r="K8" s="18" t="s">
        <v>35</v>
      </c>
      <c r="L8" s="57" t="s">
        <v>5</v>
      </c>
      <c r="M8" s="58" t="s">
        <v>116</v>
      </c>
    </row>
    <row r="9" spans="1:13" ht="14.45" customHeight="1" x14ac:dyDescent="0.4">
      <c r="A9" s="28"/>
      <c r="B9" s="43"/>
      <c r="C9" s="71"/>
      <c r="D9" s="71"/>
      <c r="E9" s="72"/>
      <c r="F9" s="44" t="str">
        <f t="shared" si="0"/>
        <v/>
      </c>
      <c r="G9" s="54"/>
      <c r="H9" s="45"/>
      <c r="I9" s="46" t="str">
        <f t="shared" si="1"/>
        <v/>
      </c>
      <c r="J9" s="26"/>
      <c r="K9" s="18" t="s">
        <v>36</v>
      </c>
      <c r="L9" s="57" t="s">
        <v>6</v>
      </c>
      <c r="M9" s="58" t="s">
        <v>119</v>
      </c>
    </row>
    <row r="10" spans="1:13" ht="18.75" x14ac:dyDescent="0.4">
      <c r="A10" s="28"/>
      <c r="B10" s="43"/>
      <c r="C10" s="71"/>
      <c r="D10" s="71"/>
      <c r="E10" s="72"/>
      <c r="F10" s="44" t="str">
        <f t="shared" si="0"/>
        <v/>
      </c>
      <c r="G10" s="54"/>
      <c r="H10" s="45"/>
      <c r="I10" s="46" t="str">
        <f t="shared" si="1"/>
        <v/>
      </c>
      <c r="J10" s="26"/>
    </row>
    <row r="11" spans="1:13" ht="18.75" x14ac:dyDescent="0.4">
      <c r="A11" s="28"/>
      <c r="B11" s="43"/>
      <c r="C11" s="71"/>
      <c r="D11" s="71"/>
      <c r="E11" s="72"/>
      <c r="F11" s="44" t="str">
        <f t="shared" si="0"/>
        <v/>
      </c>
      <c r="G11" s="54"/>
      <c r="H11" s="45"/>
      <c r="I11" s="46" t="str">
        <f t="shared" si="1"/>
        <v/>
      </c>
      <c r="J11" s="26"/>
    </row>
    <row r="12" spans="1:13" ht="18.75" x14ac:dyDescent="0.4">
      <c r="A12" s="28"/>
      <c r="B12" s="43"/>
      <c r="C12" s="71"/>
      <c r="D12" s="71"/>
      <c r="E12" s="72"/>
      <c r="F12" s="44" t="str">
        <f t="shared" si="0"/>
        <v/>
      </c>
      <c r="G12" s="54"/>
      <c r="H12" s="45"/>
      <c r="I12" s="46" t="str">
        <f t="shared" si="1"/>
        <v/>
      </c>
      <c r="J12" s="26"/>
    </row>
    <row r="13" spans="1:13" ht="18.75" x14ac:dyDescent="0.4">
      <c r="A13" s="28"/>
      <c r="B13" s="43"/>
      <c r="C13" s="71"/>
      <c r="D13" s="71"/>
      <c r="E13" s="72"/>
      <c r="F13" s="44" t="str">
        <f t="shared" si="0"/>
        <v/>
      </c>
      <c r="G13" s="54"/>
      <c r="H13" s="45"/>
      <c r="I13" s="46" t="str">
        <f t="shared" si="1"/>
        <v/>
      </c>
      <c r="J13" s="26"/>
    </row>
    <row r="14" spans="1:13" ht="18.75" x14ac:dyDescent="0.4">
      <c r="A14" s="28"/>
      <c r="B14" s="43"/>
      <c r="C14" s="71"/>
      <c r="D14" s="71"/>
      <c r="E14" s="72"/>
      <c r="F14" s="44" t="str">
        <f t="shared" si="0"/>
        <v/>
      </c>
      <c r="G14" s="54"/>
      <c r="H14" s="45"/>
      <c r="I14" s="46" t="str">
        <f t="shared" si="1"/>
        <v/>
      </c>
      <c r="J14" s="26"/>
    </row>
    <row r="15" spans="1:13" ht="18.75" x14ac:dyDescent="0.4">
      <c r="A15" s="28"/>
      <c r="B15" s="43"/>
      <c r="C15" s="71"/>
      <c r="D15" s="71"/>
      <c r="E15" s="72"/>
      <c r="F15" s="44" t="str">
        <f t="shared" si="0"/>
        <v/>
      </c>
      <c r="G15" s="54"/>
      <c r="H15" s="45"/>
      <c r="I15" s="46" t="str">
        <f t="shared" si="1"/>
        <v/>
      </c>
      <c r="J15" s="26"/>
    </row>
    <row r="16" spans="1:13" ht="18.75" x14ac:dyDescent="0.4">
      <c r="A16" s="28"/>
      <c r="B16" s="43"/>
      <c r="C16" s="71"/>
      <c r="D16" s="71"/>
      <c r="E16" s="72"/>
      <c r="F16" s="44" t="str">
        <f t="shared" si="0"/>
        <v/>
      </c>
      <c r="G16" s="54"/>
      <c r="H16" s="45"/>
      <c r="I16" s="46" t="str">
        <f t="shared" si="1"/>
        <v/>
      </c>
      <c r="J16" s="26"/>
    </row>
    <row r="17" spans="1:10" ht="18.75" x14ac:dyDescent="0.4">
      <c r="A17" s="28"/>
      <c r="B17" s="43"/>
      <c r="C17" s="71"/>
      <c r="D17" s="71"/>
      <c r="E17" s="72"/>
      <c r="F17" s="44" t="str">
        <f t="shared" si="0"/>
        <v/>
      </c>
      <c r="G17" s="54"/>
      <c r="H17" s="45"/>
      <c r="I17" s="46" t="str">
        <f t="shared" si="1"/>
        <v/>
      </c>
      <c r="J17" s="26"/>
    </row>
    <row r="18" spans="1:10" ht="18.75" x14ac:dyDescent="0.4">
      <c r="A18" s="28"/>
      <c r="B18" s="43"/>
      <c r="C18" s="71"/>
      <c r="D18" s="71"/>
      <c r="E18" s="72"/>
      <c r="F18" s="44" t="str">
        <f t="shared" si="0"/>
        <v/>
      </c>
      <c r="G18" s="54"/>
      <c r="H18" s="45"/>
      <c r="I18" s="46" t="str">
        <f t="shared" si="1"/>
        <v/>
      </c>
      <c r="J18" s="26"/>
    </row>
    <row r="19" spans="1:10" ht="18.75" x14ac:dyDescent="0.4">
      <c r="A19" s="28"/>
      <c r="B19" s="43"/>
      <c r="C19" s="71"/>
      <c r="D19" s="71"/>
      <c r="E19" s="72"/>
      <c r="F19" s="44" t="str">
        <f t="shared" si="0"/>
        <v/>
      </c>
      <c r="G19" s="54"/>
      <c r="H19" s="45"/>
      <c r="I19" s="46" t="str">
        <f t="shared" si="1"/>
        <v/>
      </c>
      <c r="J19" s="26"/>
    </row>
    <row r="20" spans="1:10" ht="18.75" x14ac:dyDescent="0.4">
      <c r="A20" s="28"/>
      <c r="B20" s="43"/>
      <c r="C20" s="71"/>
      <c r="D20" s="71"/>
      <c r="E20" s="72"/>
      <c r="F20" s="44" t="str">
        <f t="shared" si="0"/>
        <v/>
      </c>
      <c r="G20" s="54"/>
      <c r="H20" s="45"/>
      <c r="I20" s="46" t="str">
        <f t="shared" si="1"/>
        <v/>
      </c>
      <c r="J20" s="26"/>
    </row>
    <row r="21" spans="1:10" ht="18.75" x14ac:dyDescent="0.4">
      <c r="A21" s="28"/>
      <c r="B21" s="43"/>
      <c r="C21" s="71"/>
      <c r="D21" s="71"/>
      <c r="E21" s="72"/>
      <c r="F21" s="44" t="str">
        <f t="shared" si="0"/>
        <v/>
      </c>
      <c r="G21" s="54"/>
      <c r="H21" s="45"/>
      <c r="I21" s="46" t="str">
        <f t="shared" si="1"/>
        <v/>
      </c>
      <c r="J21" s="26"/>
    </row>
    <row r="22" spans="1:10" ht="18.75" x14ac:dyDescent="0.4">
      <c r="A22" s="28"/>
      <c r="B22" s="43"/>
      <c r="C22" s="71"/>
      <c r="D22" s="71"/>
      <c r="E22" s="72"/>
      <c r="F22" s="44" t="str">
        <f t="shared" si="0"/>
        <v/>
      </c>
      <c r="G22" s="54"/>
      <c r="H22" s="45"/>
      <c r="I22" s="46" t="str">
        <f t="shared" si="1"/>
        <v/>
      </c>
      <c r="J22" s="26"/>
    </row>
    <row r="23" spans="1:10" ht="18.75" x14ac:dyDescent="0.4">
      <c r="A23" s="28"/>
      <c r="B23" s="43"/>
      <c r="C23" s="71"/>
      <c r="D23" s="71"/>
      <c r="E23" s="72"/>
      <c r="F23" s="44" t="str">
        <f t="shared" si="0"/>
        <v/>
      </c>
      <c r="G23" s="54"/>
      <c r="H23" s="45"/>
      <c r="I23" s="46" t="str">
        <f t="shared" si="1"/>
        <v/>
      </c>
      <c r="J23" s="26"/>
    </row>
    <row r="24" spans="1:10" ht="18.75" x14ac:dyDescent="0.4">
      <c r="A24" s="28"/>
      <c r="B24" s="43"/>
      <c r="C24" s="71"/>
      <c r="D24" s="71"/>
      <c r="E24" s="72"/>
      <c r="F24" s="44" t="str">
        <f t="shared" si="0"/>
        <v/>
      </c>
      <c r="G24" s="54"/>
      <c r="H24" s="45"/>
      <c r="I24" s="46" t="str">
        <f t="shared" si="1"/>
        <v/>
      </c>
      <c r="J24" s="26"/>
    </row>
    <row r="25" spans="1:10" ht="18.75" x14ac:dyDescent="0.4">
      <c r="A25" s="28"/>
      <c r="B25" s="43"/>
      <c r="C25" s="71"/>
      <c r="D25" s="71"/>
      <c r="E25" s="72"/>
      <c r="F25" s="44" t="str">
        <f t="shared" si="0"/>
        <v/>
      </c>
      <c r="G25" s="54"/>
      <c r="H25" s="45"/>
      <c r="I25" s="46" t="str">
        <f t="shared" si="1"/>
        <v/>
      </c>
      <c r="J25" s="26"/>
    </row>
    <row r="26" spans="1:10" ht="18.75" x14ac:dyDescent="0.4">
      <c r="A26" s="28"/>
      <c r="B26" s="43"/>
      <c r="C26" s="71"/>
      <c r="D26" s="71"/>
      <c r="E26" s="72"/>
      <c r="F26" s="44" t="str">
        <f t="shared" si="0"/>
        <v/>
      </c>
      <c r="G26" s="54"/>
      <c r="H26" s="45"/>
      <c r="I26" s="46" t="str">
        <f t="shared" si="1"/>
        <v/>
      </c>
      <c r="J26" s="26"/>
    </row>
    <row r="27" spans="1:10" ht="18.75" x14ac:dyDescent="0.4">
      <c r="A27" s="28"/>
      <c r="B27" s="43"/>
      <c r="C27" s="71"/>
      <c r="D27" s="71"/>
      <c r="E27" s="72"/>
      <c r="F27" s="44" t="str">
        <f t="shared" si="0"/>
        <v/>
      </c>
      <c r="G27" s="54"/>
      <c r="H27" s="45"/>
      <c r="I27" s="46" t="str">
        <f t="shared" si="1"/>
        <v/>
      </c>
      <c r="J27" s="26"/>
    </row>
    <row r="28" spans="1:10" ht="18.75" x14ac:dyDescent="0.4">
      <c r="A28" s="28"/>
      <c r="B28" s="43"/>
      <c r="C28" s="71"/>
      <c r="D28" s="71"/>
      <c r="E28" s="72"/>
      <c r="F28" s="44" t="str">
        <f t="shared" si="0"/>
        <v/>
      </c>
      <c r="G28" s="54"/>
      <c r="H28" s="45"/>
      <c r="I28" s="46" t="str">
        <f t="shared" si="1"/>
        <v/>
      </c>
      <c r="J28" s="26"/>
    </row>
    <row r="29" spans="1:10" ht="18.75" x14ac:dyDescent="0.4">
      <c r="A29" s="28"/>
      <c r="B29" s="43"/>
      <c r="C29" s="71"/>
      <c r="D29" s="71"/>
      <c r="E29" s="72"/>
      <c r="F29" s="44" t="str">
        <f t="shared" si="0"/>
        <v/>
      </c>
      <c r="G29" s="54"/>
      <c r="H29" s="45"/>
      <c r="I29" s="46" t="str">
        <f t="shared" si="1"/>
        <v/>
      </c>
      <c r="J29" s="26"/>
    </row>
    <row r="30" spans="1:10" ht="18.75" x14ac:dyDescent="0.4">
      <c r="A30" s="28"/>
      <c r="B30" s="43"/>
      <c r="C30" s="71"/>
      <c r="D30" s="71"/>
      <c r="E30" s="72"/>
      <c r="F30" s="44" t="str">
        <f t="shared" si="0"/>
        <v/>
      </c>
      <c r="G30" s="54"/>
      <c r="H30" s="45"/>
      <c r="I30" s="46" t="str">
        <f t="shared" si="1"/>
        <v/>
      </c>
      <c r="J30" s="26"/>
    </row>
    <row r="31" spans="1:10" ht="18.75" x14ac:dyDescent="0.4">
      <c r="A31" s="28"/>
      <c r="B31" s="43"/>
      <c r="C31" s="71"/>
      <c r="D31" s="71"/>
      <c r="E31" s="72"/>
      <c r="F31" s="44" t="str">
        <f t="shared" si="0"/>
        <v/>
      </c>
      <c r="G31" s="54"/>
      <c r="H31" s="45"/>
      <c r="I31" s="46" t="str">
        <f t="shared" si="1"/>
        <v/>
      </c>
      <c r="J31" s="26"/>
    </row>
    <row r="32" spans="1:10" ht="18.75" x14ac:dyDescent="0.4">
      <c r="A32" s="28"/>
      <c r="B32" s="43"/>
      <c r="C32" s="71"/>
      <c r="D32" s="71"/>
      <c r="E32" s="72"/>
      <c r="F32" s="44" t="str">
        <f t="shared" si="0"/>
        <v/>
      </c>
      <c r="G32" s="54"/>
      <c r="H32" s="45"/>
      <c r="I32" s="46" t="str">
        <f t="shared" si="1"/>
        <v/>
      </c>
      <c r="J32" s="26"/>
    </row>
    <row r="33" spans="1:10" ht="18.75" x14ac:dyDescent="0.4">
      <c r="A33" s="28"/>
      <c r="B33" s="43"/>
      <c r="C33" s="71"/>
      <c r="D33" s="71"/>
      <c r="E33" s="72"/>
      <c r="F33" s="44" t="str">
        <f t="shared" si="0"/>
        <v/>
      </c>
      <c r="G33" s="54"/>
      <c r="H33" s="45"/>
      <c r="I33" s="46" t="str">
        <f t="shared" si="1"/>
        <v/>
      </c>
      <c r="J33" s="26"/>
    </row>
    <row r="34" spans="1:10" ht="18.75" x14ac:dyDescent="0.4">
      <c r="A34" s="28"/>
      <c r="B34" s="43"/>
      <c r="C34" s="71"/>
      <c r="D34" s="71"/>
      <c r="E34" s="72"/>
      <c r="F34" s="44" t="str">
        <f t="shared" si="0"/>
        <v/>
      </c>
      <c r="G34" s="54"/>
      <c r="H34" s="45"/>
      <c r="I34" s="46" t="str">
        <f t="shared" si="1"/>
        <v/>
      </c>
      <c r="J34" s="26"/>
    </row>
    <row r="35" spans="1:10" ht="18.75" x14ac:dyDescent="0.4">
      <c r="A35" s="28"/>
      <c r="B35" s="43"/>
      <c r="C35" s="71"/>
      <c r="D35" s="71"/>
      <c r="E35" s="72"/>
      <c r="F35" s="44" t="str">
        <f t="shared" si="0"/>
        <v/>
      </c>
      <c r="G35" s="54"/>
      <c r="H35" s="45"/>
      <c r="I35" s="46" t="str">
        <f t="shared" si="1"/>
        <v/>
      </c>
      <c r="J35" s="26"/>
    </row>
    <row r="36" spans="1:10" ht="18.75" x14ac:dyDescent="0.4">
      <c r="A36" s="28"/>
      <c r="B36" s="43"/>
      <c r="C36" s="71"/>
      <c r="D36" s="71"/>
      <c r="E36" s="72"/>
      <c r="F36" s="44" t="str">
        <f t="shared" si="0"/>
        <v/>
      </c>
      <c r="G36" s="54"/>
      <c r="H36" s="45"/>
      <c r="I36" s="46" t="str">
        <f t="shared" si="1"/>
        <v/>
      </c>
      <c r="J36" s="26"/>
    </row>
    <row r="37" spans="1:10" ht="18.75" x14ac:dyDescent="0.4">
      <c r="A37" s="28"/>
      <c r="B37" s="43"/>
      <c r="C37" s="71"/>
      <c r="D37" s="71"/>
      <c r="E37" s="72"/>
      <c r="F37" s="44" t="str">
        <f t="shared" si="0"/>
        <v/>
      </c>
      <c r="G37" s="54"/>
      <c r="H37" s="45"/>
      <c r="I37" s="46" t="str">
        <f t="shared" si="1"/>
        <v/>
      </c>
      <c r="J37" s="26"/>
    </row>
    <row r="38" spans="1:10" ht="18.75" x14ac:dyDescent="0.4">
      <c r="A38" s="28"/>
      <c r="B38" s="43"/>
      <c r="C38" s="71"/>
      <c r="D38" s="71"/>
      <c r="E38" s="72"/>
      <c r="F38" s="44" t="str">
        <f t="shared" si="0"/>
        <v/>
      </c>
      <c r="G38" s="54"/>
      <c r="H38" s="45"/>
      <c r="I38" s="46" t="str">
        <f t="shared" si="1"/>
        <v/>
      </c>
      <c r="J38" s="26"/>
    </row>
    <row r="39" spans="1:10" ht="18.75" x14ac:dyDescent="0.4">
      <c r="A39" s="28"/>
      <c r="B39" s="43"/>
      <c r="C39" s="71"/>
      <c r="D39" s="71"/>
      <c r="E39" s="72"/>
      <c r="F39" s="44" t="str">
        <f t="shared" si="0"/>
        <v/>
      </c>
      <c r="G39" s="54"/>
      <c r="H39" s="45"/>
      <c r="I39" s="46" t="str">
        <f t="shared" si="1"/>
        <v/>
      </c>
      <c r="J39" s="26"/>
    </row>
    <row r="40" spans="1:10" ht="18.75" x14ac:dyDescent="0.4">
      <c r="A40" s="28"/>
      <c r="B40" s="43"/>
      <c r="C40" s="71"/>
      <c r="D40" s="71"/>
      <c r="E40" s="72"/>
      <c r="F40" s="44" t="str">
        <f t="shared" si="0"/>
        <v/>
      </c>
      <c r="G40" s="54"/>
      <c r="H40" s="45"/>
      <c r="I40" s="46" t="str">
        <f t="shared" si="1"/>
        <v/>
      </c>
      <c r="J40" s="26"/>
    </row>
    <row r="41" spans="1:10" ht="18.75" x14ac:dyDescent="0.4">
      <c r="A41" s="28"/>
      <c r="B41" s="43"/>
      <c r="C41" s="71"/>
      <c r="D41" s="71"/>
      <c r="E41" s="72"/>
      <c r="F41" s="44" t="str">
        <f t="shared" si="0"/>
        <v/>
      </c>
      <c r="G41" s="54"/>
      <c r="H41" s="45"/>
      <c r="I41" s="46" t="str">
        <f t="shared" si="1"/>
        <v/>
      </c>
      <c r="J41" s="26"/>
    </row>
    <row r="42" spans="1:10" ht="18.75" x14ac:dyDescent="0.4">
      <c r="A42" s="28"/>
      <c r="B42" s="43"/>
      <c r="C42" s="71"/>
      <c r="D42" s="71"/>
      <c r="E42" s="72"/>
      <c r="F42" s="44" t="str">
        <f t="shared" si="0"/>
        <v/>
      </c>
      <c r="G42" s="54"/>
      <c r="H42" s="45"/>
      <c r="I42" s="46" t="str">
        <f t="shared" si="1"/>
        <v/>
      </c>
      <c r="J42" s="26"/>
    </row>
    <row r="43" spans="1:10" ht="18.75" x14ac:dyDescent="0.4">
      <c r="A43" s="28"/>
      <c r="B43" s="43"/>
      <c r="C43" s="71"/>
      <c r="D43" s="71"/>
      <c r="E43" s="72"/>
      <c r="F43" s="44" t="str">
        <f t="shared" si="0"/>
        <v/>
      </c>
      <c r="G43" s="54"/>
      <c r="H43" s="45"/>
      <c r="I43" s="46" t="str">
        <f t="shared" si="1"/>
        <v/>
      </c>
      <c r="J43" s="26"/>
    </row>
    <row r="44" spans="1:10" ht="18.75" x14ac:dyDescent="0.4">
      <c r="A44" s="28"/>
      <c r="B44" s="43"/>
      <c r="C44" s="71"/>
      <c r="D44" s="71"/>
      <c r="E44" s="72"/>
      <c r="F44" s="44" t="str">
        <f t="shared" si="0"/>
        <v/>
      </c>
      <c r="G44" s="54"/>
      <c r="H44" s="45"/>
      <c r="I44" s="46" t="str">
        <f t="shared" si="1"/>
        <v/>
      </c>
      <c r="J44" s="26"/>
    </row>
    <row r="45" spans="1:10" ht="18.75" x14ac:dyDescent="0.4">
      <c r="A45" s="28"/>
      <c r="B45" s="43"/>
      <c r="C45" s="71"/>
      <c r="D45" s="71"/>
      <c r="E45" s="72"/>
      <c r="F45" s="44" t="str">
        <f t="shared" si="0"/>
        <v/>
      </c>
      <c r="G45" s="54"/>
      <c r="H45" s="45"/>
      <c r="I45" s="46" t="str">
        <f t="shared" si="1"/>
        <v/>
      </c>
      <c r="J45" s="26"/>
    </row>
    <row r="46" spans="1:10" ht="18.75" x14ac:dyDescent="0.4">
      <c r="A46" s="28"/>
      <c r="B46" s="43"/>
      <c r="C46" s="71"/>
      <c r="D46" s="71"/>
      <c r="E46" s="72"/>
      <c r="F46" s="44" t="str">
        <f t="shared" si="0"/>
        <v/>
      </c>
      <c r="G46" s="54"/>
      <c r="H46" s="45"/>
      <c r="I46" s="46" t="str">
        <f t="shared" si="1"/>
        <v/>
      </c>
      <c r="J46" s="26"/>
    </row>
    <row r="47" spans="1:10" ht="18.75" x14ac:dyDescent="0.4">
      <c r="A47" s="28"/>
      <c r="B47" s="43"/>
      <c r="C47" s="71"/>
      <c r="D47" s="71"/>
      <c r="E47" s="72"/>
      <c r="F47" s="44" t="str">
        <f t="shared" si="0"/>
        <v/>
      </c>
      <c r="G47" s="54"/>
      <c r="H47" s="45"/>
      <c r="I47" s="46" t="str">
        <f t="shared" si="1"/>
        <v/>
      </c>
      <c r="J47" s="26"/>
    </row>
    <row r="48" spans="1:10" ht="18.75" x14ac:dyDescent="0.4">
      <c r="A48" s="28"/>
      <c r="B48" s="43"/>
      <c r="C48" s="71"/>
      <c r="D48" s="71"/>
      <c r="E48" s="72"/>
      <c r="F48" s="44" t="str">
        <f t="shared" si="0"/>
        <v/>
      </c>
      <c r="G48" s="54"/>
      <c r="H48" s="45"/>
      <c r="I48" s="46" t="str">
        <f t="shared" si="1"/>
        <v/>
      </c>
      <c r="J48" s="26"/>
    </row>
    <row r="49" spans="1:10" ht="18.75" x14ac:dyDescent="0.4">
      <c r="A49" s="28"/>
      <c r="B49" s="43"/>
      <c r="C49" s="71"/>
      <c r="D49" s="71"/>
      <c r="E49" s="72"/>
      <c r="F49" s="44" t="str">
        <f t="shared" si="0"/>
        <v/>
      </c>
      <c r="G49" s="54"/>
      <c r="H49" s="45"/>
      <c r="I49" s="46" t="str">
        <f t="shared" si="1"/>
        <v/>
      </c>
      <c r="J49" s="26"/>
    </row>
    <row r="50" spans="1:10" ht="18.75" x14ac:dyDescent="0.4">
      <c r="A50" s="28"/>
      <c r="B50" s="43"/>
      <c r="C50" s="71"/>
      <c r="D50" s="71"/>
      <c r="E50" s="72"/>
      <c r="F50" s="44" t="str">
        <f t="shared" si="0"/>
        <v/>
      </c>
      <c r="G50" s="54"/>
      <c r="H50" s="45"/>
      <c r="I50" s="46" t="str">
        <f t="shared" si="1"/>
        <v/>
      </c>
      <c r="J50" s="26"/>
    </row>
    <row r="51" spans="1:10" ht="18.75" x14ac:dyDescent="0.4">
      <c r="A51" s="28"/>
      <c r="B51" s="43"/>
      <c r="C51" s="71"/>
      <c r="D51" s="71"/>
      <c r="E51" s="72"/>
      <c r="F51" s="44" t="str">
        <f t="shared" si="0"/>
        <v/>
      </c>
      <c r="G51" s="54"/>
      <c r="H51" s="45"/>
      <c r="I51" s="46" t="str">
        <f t="shared" si="1"/>
        <v/>
      </c>
      <c r="J51" s="26"/>
    </row>
    <row r="52" spans="1:10" ht="18.75" x14ac:dyDescent="0.4">
      <c r="A52" s="28"/>
      <c r="B52" s="43"/>
      <c r="C52" s="71"/>
      <c r="D52" s="71"/>
      <c r="E52" s="72"/>
      <c r="F52" s="44" t="str">
        <f t="shared" si="0"/>
        <v/>
      </c>
      <c r="G52" s="54"/>
      <c r="H52" s="45"/>
      <c r="I52" s="46" t="str">
        <f t="shared" si="1"/>
        <v/>
      </c>
      <c r="J52" s="26"/>
    </row>
    <row r="53" spans="1:10" ht="18.75" x14ac:dyDescent="0.4">
      <c r="A53" s="28"/>
      <c r="B53" s="43"/>
      <c r="C53" s="71"/>
      <c r="D53" s="71"/>
      <c r="E53" s="72"/>
      <c r="F53" s="44" t="str">
        <f t="shared" si="0"/>
        <v/>
      </c>
      <c r="G53" s="54"/>
      <c r="H53" s="45"/>
      <c r="I53" s="46" t="str">
        <f t="shared" si="1"/>
        <v/>
      </c>
      <c r="J53" s="26"/>
    </row>
    <row r="54" spans="1:10" ht="18.75" x14ac:dyDescent="0.4">
      <c r="A54" s="28"/>
      <c r="B54" s="43"/>
      <c r="C54" s="71"/>
      <c r="D54" s="71"/>
      <c r="E54" s="72"/>
      <c r="F54" s="44" t="str">
        <f t="shared" si="0"/>
        <v/>
      </c>
      <c r="G54" s="54"/>
      <c r="H54" s="45"/>
      <c r="I54" s="46" t="str">
        <f t="shared" si="1"/>
        <v/>
      </c>
      <c r="J54" s="26"/>
    </row>
    <row r="55" spans="1:10" ht="18.75" x14ac:dyDescent="0.4">
      <c r="A55" s="28"/>
      <c r="B55" s="43"/>
      <c r="C55" s="71"/>
      <c r="D55" s="71"/>
      <c r="E55" s="72"/>
      <c r="F55" s="44" t="str">
        <f t="shared" si="0"/>
        <v/>
      </c>
      <c r="G55" s="54"/>
      <c r="H55" s="45"/>
      <c r="I55" s="46" t="str">
        <f t="shared" si="1"/>
        <v/>
      </c>
      <c r="J55" s="26"/>
    </row>
    <row r="56" spans="1:10" ht="18.75" x14ac:dyDescent="0.4">
      <c r="A56" s="28"/>
      <c r="B56" s="43"/>
      <c r="C56" s="71"/>
      <c r="D56" s="71"/>
      <c r="E56" s="72"/>
      <c r="F56" s="44" t="str">
        <f t="shared" si="0"/>
        <v/>
      </c>
      <c r="G56" s="54"/>
      <c r="H56" s="45"/>
      <c r="I56" s="46" t="str">
        <f t="shared" si="1"/>
        <v/>
      </c>
      <c r="J56" s="26"/>
    </row>
    <row r="57" spans="1:10" ht="18.75" x14ac:dyDescent="0.4">
      <c r="A57" s="28"/>
      <c r="B57" s="43"/>
      <c r="C57" s="71"/>
      <c r="D57" s="71"/>
      <c r="E57" s="72"/>
      <c r="F57" s="44" t="str">
        <f t="shared" si="0"/>
        <v/>
      </c>
      <c r="G57" s="54"/>
      <c r="H57" s="45"/>
      <c r="I57" s="46" t="str">
        <f t="shared" si="1"/>
        <v/>
      </c>
      <c r="J57" s="26"/>
    </row>
    <row r="58" spans="1:10" ht="18.75" x14ac:dyDescent="0.4">
      <c r="A58" s="28"/>
      <c r="B58" s="43"/>
      <c r="C58" s="71"/>
      <c r="D58" s="71"/>
      <c r="E58" s="72"/>
      <c r="F58" s="44" t="str">
        <f t="shared" si="0"/>
        <v/>
      </c>
      <c r="G58" s="54"/>
      <c r="H58" s="45"/>
      <c r="I58" s="46" t="str">
        <f t="shared" si="1"/>
        <v/>
      </c>
      <c r="J58" s="26"/>
    </row>
    <row r="59" spans="1:10" ht="18.75" x14ac:dyDescent="0.4">
      <c r="A59" s="28"/>
      <c r="B59" s="43"/>
      <c r="C59" s="71"/>
      <c r="D59" s="71"/>
      <c r="E59" s="72"/>
      <c r="F59" s="44" t="str">
        <f t="shared" si="0"/>
        <v/>
      </c>
      <c r="G59" s="54"/>
      <c r="H59" s="45"/>
      <c r="I59" s="46" t="str">
        <f t="shared" si="1"/>
        <v/>
      </c>
      <c r="J59" s="26"/>
    </row>
    <row r="60" spans="1:10" ht="18.75" x14ac:dyDescent="0.4">
      <c r="A60" s="28"/>
      <c r="B60" s="43"/>
      <c r="C60" s="71"/>
      <c r="D60" s="71"/>
      <c r="E60" s="72"/>
      <c r="F60" s="44" t="str">
        <f t="shared" si="0"/>
        <v/>
      </c>
      <c r="G60" s="54"/>
      <c r="H60" s="45"/>
      <c r="I60" s="46" t="str">
        <f t="shared" si="1"/>
        <v/>
      </c>
      <c r="J60" s="26"/>
    </row>
    <row r="61" spans="1:10" ht="18.75" x14ac:dyDescent="0.4">
      <c r="A61" s="28"/>
      <c r="B61" s="43"/>
      <c r="C61" s="71"/>
      <c r="D61" s="71"/>
      <c r="E61" s="72"/>
      <c r="F61" s="44" t="str">
        <f t="shared" si="0"/>
        <v/>
      </c>
      <c r="G61" s="54"/>
      <c r="H61" s="45"/>
      <c r="I61" s="46" t="str">
        <f t="shared" si="1"/>
        <v/>
      </c>
      <c r="J61" s="26"/>
    </row>
    <row r="62" spans="1:10" ht="18.75" x14ac:dyDescent="0.4">
      <c r="A62" s="28"/>
      <c r="B62" s="43"/>
      <c r="C62" s="71"/>
      <c r="D62" s="71"/>
      <c r="E62" s="72"/>
      <c r="F62" s="44" t="str">
        <f t="shared" si="0"/>
        <v/>
      </c>
      <c r="G62" s="54"/>
      <c r="H62" s="45"/>
      <c r="I62" s="46" t="str">
        <f t="shared" si="1"/>
        <v/>
      </c>
      <c r="J62" s="26"/>
    </row>
    <row r="63" spans="1:10" ht="18.75" x14ac:dyDescent="0.4">
      <c r="A63" s="28"/>
      <c r="B63" s="43"/>
      <c r="C63" s="71"/>
      <c r="D63" s="71"/>
      <c r="E63" s="72"/>
      <c r="F63" s="44" t="str">
        <f t="shared" si="0"/>
        <v/>
      </c>
      <c r="G63" s="54"/>
      <c r="H63" s="45"/>
      <c r="I63" s="46" t="str">
        <f t="shared" si="1"/>
        <v/>
      </c>
      <c r="J63" s="26"/>
    </row>
    <row r="64" spans="1:10" ht="18.75" x14ac:dyDescent="0.4">
      <c r="A64" s="28"/>
      <c r="B64" s="43"/>
      <c r="C64" s="71"/>
      <c r="D64" s="71"/>
      <c r="E64" s="72"/>
      <c r="F64" s="44" t="str">
        <f t="shared" si="0"/>
        <v/>
      </c>
      <c r="G64" s="54"/>
      <c r="H64" s="45"/>
      <c r="I64" s="46" t="str">
        <f t="shared" si="1"/>
        <v/>
      </c>
      <c r="J64" s="26"/>
    </row>
    <row r="65" spans="1:10" ht="18.75" x14ac:dyDescent="0.4">
      <c r="A65" s="28"/>
      <c r="B65" s="43"/>
      <c r="C65" s="71"/>
      <c r="D65" s="71"/>
      <c r="E65" s="72"/>
      <c r="F65" s="44" t="str">
        <f t="shared" si="0"/>
        <v/>
      </c>
      <c r="G65" s="54"/>
      <c r="H65" s="45"/>
      <c r="I65" s="46" t="str">
        <f t="shared" si="1"/>
        <v/>
      </c>
      <c r="J65" s="26"/>
    </row>
    <row r="66" spans="1:10" ht="18.75" x14ac:dyDescent="0.4">
      <c r="A66" s="28"/>
      <c r="B66" s="43"/>
      <c r="C66" s="71"/>
      <c r="D66" s="71"/>
      <c r="E66" s="72"/>
      <c r="F66" s="44" t="str">
        <f t="shared" si="0"/>
        <v/>
      </c>
      <c r="G66" s="54"/>
      <c r="H66" s="45"/>
      <c r="I66" s="46" t="str">
        <f t="shared" si="1"/>
        <v/>
      </c>
      <c r="J66" s="26"/>
    </row>
    <row r="67" spans="1:10" ht="18.75" x14ac:dyDescent="0.4">
      <c r="A67" s="28"/>
      <c r="B67" s="43"/>
      <c r="C67" s="71"/>
      <c r="D67" s="71"/>
      <c r="E67" s="72"/>
      <c r="F67" s="44" t="str">
        <f t="shared" si="0"/>
        <v/>
      </c>
      <c r="G67" s="54"/>
      <c r="H67" s="45"/>
      <c r="I67" s="46" t="str">
        <f t="shared" si="1"/>
        <v/>
      </c>
      <c r="J67" s="26"/>
    </row>
    <row r="68" spans="1:10" ht="18.75" x14ac:dyDescent="0.4">
      <c r="A68" s="28"/>
      <c r="B68" s="43"/>
      <c r="C68" s="71"/>
      <c r="D68" s="71"/>
      <c r="E68" s="72"/>
      <c r="F68" s="44" t="str">
        <f t="shared" ref="F68:F131" si="2">IF(E68="","",DATEDIF(C68,E68,"Y"))</f>
        <v/>
      </c>
      <c r="G68" s="54"/>
      <c r="H68" s="45"/>
      <c r="I68" s="46" t="str">
        <f t="shared" ref="I68:I131" si="3">IF(D68="","",DATEDIF(D68,E68,"Y"))</f>
        <v/>
      </c>
      <c r="J68" s="26"/>
    </row>
    <row r="69" spans="1:10" ht="18.75" x14ac:dyDescent="0.4">
      <c r="A69" s="28"/>
      <c r="B69" s="43"/>
      <c r="C69" s="71"/>
      <c r="D69" s="71"/>
      <c r="E69" s="72"/>
      <c r="F69" s="44" t="str">
        <f t="shared" si="2"/>
        <v/>
      </c>
      <c r="G69" s="54"/>
      <c r="H69" s="45"/>
      <c r="I69" s="46" t="str">
        <f t="shared" si="3"/>
        <v/>
      </c>
      <c r="J69" s="26"/>
    </row>
    <row r="70" spans="1:10" ht="18.75" x14ac:dyDescent="0.4">
      <c r="A70" s="28"/>
      <c r="B70" s="43"/>
      <c r="C70" s="71"/>
      <c r="D70" s="71"/>
      <c r="E70" s="72"/>
      <c r="F70" s="44" t="str">
        <f t="shared" si="2"/>
        <v/>
      </c>
      <c r="G70" s="54"/>
      <c r="H70" s="45"/>
      <c r="I70" s="46" t="str">
        <f t="shared" si="3"/>
        <v/>
      </c>
      <c r="J70" s="26"/>
    </row>
    <row r="71" spans="1:10" ht="18.75" x14ac:dyDescent="0.4">
      <c r="A71" s="28"/>
      <c r="B71" s="43"/>
      <c r="C71" s="71"/>
      <c r="D71" s="71"/>
      <c r="E71" s="72"/>
      <c r="F71" s="44" t="str">
        <f t="shared" si="2"/>
        <v/>
      </c>
      <c r="G71" s="54"/>
      <c r="H71" s="45"/>
      <c r="I71" s="46" t="str">
        <f t="shared" si="3"/>
        <v/>
      </c>
      <c r="J71" s="26"/>
    </row>
    <row r="72" spans="1:10" ht="18.75" x14ac:dyDescent="0.4">
      <c r="A72" s="28"/>
      <c r="B72" s="43"/>
      <c r="C72" s="71"/>
      <c r="D72" s="71"/>
      <c r="E72" s="72"/>
      <c r="F72" s="44" t="str">
        <f t="shared" si="2"/>
        <v/>
      </c>
      <c r="G72" s="54"/>
      <c r="H72" s="45"/>
      <c r="I72" s="46" t="str">
        <f t="shared" si="3"/>
        <v/>
      </c>
      <c r="J72" s="26"/>
    </row>
    <row r="73" spans="1:10" ht="18.75" x14ac:dyDescent="0.4">
      <c r="A73" s="28"/>
      <c r="B73" s="43"/>
      <c r="C73" s="71"/>
      <c r="D73" s="71"/>
      <c r="E73" s="72"/>
      <c r="F73" s="44" t="str">
        <f t="shared" si="2"/>
        <v/>
      </c>
      <c r="G73" s="54"/>
      <c r="H73" s="45"/>
      <c r="I73" s="46" t="str">
        <f t="shared" si="3"/>
        <v/>
      </c>
      <c r="J73" s="26"/>
    </row>
    <row r="74" spans="1:10" ht="18.75" x14ac:dyDescent="0.4">
      <c r="A74" s="28"/>
      <c r="B74" s="43"/>
      <c r="C74" s="71"/>
      <c r="D74" s="71"/>
      <c r="E74" s="72"/>
      <c r="F74" s="44" t="str">
        <f t="shared" si="2"/>
        <v/>
      </c>
      <c r="G74" s="54"/>
      <c r="H74" s="45"/>
      <c r="I74" s="46" t="str">
        <f t="shared" si="3"/>
        <v/>
      </c>
      <c r="J74" s="26"/>
    </row>
    <row r="75" spans="1:10" ht="18.75" x14ac:dyDescent="0.4">
      <c r="A75" s="28"/>
      <c r="B75" s="43"/>
      <c r="C75" s="71"/>
      <c r="D75" s="71"/>
      <c r="E75" s="72"/>
      <c r="F75" s="44" t="str">
        <f t="shared" si="2"/>
        <v/>
      </c>
      <c r="G75" s="54"/>
      <c r="H75" s="45"/>
      <c r="I75" s="46" t="str">
        <f t="shared" si="3"/>
        <v/>
      </c>
      <c r="J75" s="26"/>
    </row>
    <row r="76" spans="1:10" ht="18.75" x14ac:dyDescent="0.4">
      <c r="A76" s="28"/>
      <c r="B76" s="43"/>
      <c r="C76" s="71"/>
      <c r="D76" s="71"/>
      <c r="E76" s="72"/>
      <c r="F76" s="44" t="str">
        <f t="shared" si="2"/>
        <v/>
      </c>
      <c r="G76" s="54"/>
      <c r="H76" s="45"/>
      <c r="I76" s="46" t="str">
        <f t="shared" si="3"/>
        <v/>
      </c>
      <c r="J76" s="26"/>
    </row>
    <row r="77" spans="1:10" ht="18.75" x14ac:dyDescent="0.4">
      <c r="A77" s="28"/>
      <c r="B77" s="43"/>
      <c r="C77" s="71"/>
      <c r="D77" s="71"/>
      <c r="E77" s="72"/>
      <c r="F77" s="44" t="str">
        <f t="shared" si="2"/>
        <v/>
      </c>
      <c r="G77" s="54"/>
      <c r="H77" s="45"/>
      <c r="I77" s="46" t="str">
        <f t="shared" si="3"/>
        <v/>
      </c>
      <c r="J77" s="26"/>
    </row>
    <row r="78" spans="1:10" ht="18.75" x14ac:dyDescent="0.4">
      <c r="A78" s="28"/>
      <c r="B78" s="43"/>
      <c r="C78" s="71"/>
      <c r="D78" s="71"/>
      <c r="E78" s="72"/>
      <c r="F78" s="44" t="str">
        <f t="shared" si="2"/>
        <v/>
      </c>
      <c r="G78" s="54"/>
      <c r="H78" s="45"/>
      <c r="I78" s="46" t="str">
        <f t="shared" si="3"/>
        <v/>
      </c>
      <c r="J78" s="26"/>
    </row>
    <row r="79" spans="1:10" ht="18.75" x14ac:dyDescent="0.4">
      <c r="A79" s="28"/>
      <c r="B79" s="43"/>
      <c r="C79" s="71"/>
      <c r="D79" s="71"/>
      <c r="E79" s="72"/>
      <c r="F79" s="44" t="str">
        <f t="shared" si="2"/>
        <v/>
      </c>
      <c r="G79" s="54"/>
      <c r="H79" s="45"/>
      <c r="I79" s="46" t="str">
        <f t="shared" si="3"/>
        <v/>
      </c>
      <c r="J79" s="26"/>
    </row>
    <row r="80" spans="1:10" ht="18.75" x14ac:dyDescent="0.4">
      <c r="A80" s="28"/>
      <c r="B80" s="43"/>
      <c r="C80" s="71"/>
      <c r="D80" s="71"/>
      <c r="E80" s="72"/>
      <c r="F80" s="44" t="str">
        <f t="shared" si="2"/>
        <v/>
      </c>
      <c r="G80" s="54"/>
      <c r="H80" s="45"/>
      <c r="I80" s="46" t="str">
        <f t="shared" si="3"/>
        <v/>
      </c>
      <c r="J80" s="26"/>
    </row>
    <row r="81" spans="1:10" ht="18.75" x14ac:dyDescent="0.4">
      <c r="A81" s="28"/>
      <c r="B81" s="43"/>
      <c r="C81" s="71"/>
      <c r="D81" s="71"/>
      <c r="E81" s="72"/>
      <c r="F81" s="44" t="str">
        <f t="shared" si="2"/>
        <v/>
      </c>
      <c r="G81" s="54"/>
      <c r="H81" s="45"/>
      <c r="I81" s="46" t="str">
        <f t="shared" si="3"/>
        <v/>
      </c>
      <c r="J81" s="26"/>
    </row>
    <row r="82" spans="1:10" ht="18.75" x14ac:dyDescent="0.4">
      <c r="A82" s="28"/>
      <c r="B82" s="43"/>
      <c r="C82" s="71"/>
      <c r="D82" s="71"/>
      <c r="E82" s="72"/>
      <c r="F82" s="44" t="str">
        <f t="shared" si="2"/>
        <v/>
      </c>
      <c r="G82" s="54"/>
      <c r="H82" s="45"/>
      <c r="I82" s="46" t="str">
        <f t="shared" si="3"/>
        <v/>
      </c>
      <c r="J82" s="26"/>
    </row>
    <row r="83" spans="1:10" ht="18.75" x14ac:dyDescent="0.4">
      <c r="A83" s="28"/>
      <c r="B83" s="43"/>
      <c r="C83" s="71"/>
      <c r="D83" s="71"/>
      <c r="E83" s="72"/>
      <c r="F83" s="44" t="str">
        <f t="shared" si="2"/>
        <v/>
      </c>
      <c r="G83" s="54"/>
      <c r="H83" s="45"/>
      <c r="I83" s="46" t="str">
        <f t="shared" si="3"/>
        <v/>
      </c>
      <c r="J83" s="26"/>
    </row>
    <row r="84" spans="1:10" ht="18.75" x14ac:dyDescent="0.4">
      <c r="A84" s="28"/>
      <c r="B84" s="43"/>
      <c r="C84" s="71"/>
      <c r="D84" s="71"/>
      <c r="E84" s="72"/>
      <c r="F84" s="44" t="str">
        <f t="shared" si="2"/>
        <v/>
      </c>
      <c r="G84" s="54"/>
      <c r="H84" s="45"/>
      <c r="I84" s="46" t="str">
        <f t="shared" si="3"/>
        <v/>
      </c>
      <c r="J84" s="26"/>
    </row>
    <row r="85" spans="1:10" ht="18.75" x14ac:dyDescent="0.4">
      <c r="A85" s="28"/>
      <c r="B85" s="43"/>
      <c r="C85" s="71"/>
      <c r="D85" s="71"/>
      <c r="E85" s="72"/>
      <c r="F85" s="44" t="str">
        <f t="shared" si="2"/>
        <v/>
      </c>
      <c r="G85" s="54"/>
      <c r="H85" s="45"/>
      <c r="I85" s="46" t="str">
        <f t="shared" si="3"/>
        <v/>
      </c>
      <c r="J85" s="26"/>
    </row>
    <row r="86" spans="1:10" ht="18.75" x14ac:dyDescent="0.4">
      <c r="A86" s="28"/>
      <c r="B86" s="43"/>
      <c r="C86" s="71"/>
      <c r="D86" s="71"/>
      <c r="E86" s="72"/>
      <c r="F86" s="44" t="str">
        <f t="shared" si="2"/>
        <v/>
      </c>
      <c r="G86" s="54"/>
      <c r="H86" s="45"/>
      <c r="I86" s="46" t="str">
        <f t="shared" si="3"/>
        <v/>
      </c>
      <c r="J86" s="26"/>
    </row>
    <row r="87" spans="1:10" ht="18.75" x14ac:dyDescent="0.4">
      <c r="A87" s="28"/>
      <c r="B87" s="43"/>
      <c r="C87" s="71"/>
      <c r="D87" s="71"/>
      <c r="E87" s="72"/>
      <c r="F87" s="44" t="str">
        <f t="shared" si="2"/>
        <v/>
      </c>
      <c r="G87" s="54"/>
      <c r="H87" s="45"/>
      <c r="I87" s="46" t="str">
        <f t="shared" si="3"/>
        <v/>
      </c>
      <c r="J87" s="26"/>
    </row>
    <row r="88" spans="1:10" ht="18.75" x14ac:dyDescent="0.4">
      <c r="A88" s="28"/>
      <c r="B88" s="43"/>
      <c r="C88" s="71"/>
      <c r="D88" s="71"/>
      <c r="E88" s="72"/>
      <c r="F88" s="44" t="str">
        <f t="shared" si="2"/>
        <v/>
      </c>
      <c r="G88" s="54"/>
      <c r="H88" s="45"/>
      <c r="I88" s="46" t="str">
        <f t="shared" si="3"/>
        <v/>
      </c>
      <c r="J88" s="26"/>
    </row>
    <row r="89" spans="1:10" ht="18.75" x14ac:dyDescent="0.4">
      <c r="A89" s="28"/>
      <c r="B89" s="43"/>
      <c r="C89" s="71"/>
      <c r="D89" s="71"/>
      <c r="E89" s="72"/>
      <c r="F89" s="44" t="str">
        <f t="shared" si="2"/>
        <v/>
      </c>
      <c r="G89" s="54"/>
      <c r="H89" s="45"/>
      <c r="I89" s="46" t="str">
        <f t="shared" si="3"/>
        <v/>
      </c>
      <c r="J89" s="26"/>
    </row>
    <row r="90" spans="1:10" ht="18.75" x14ac:dyDescent="0.4">
      <c r="A90" s="28"/>
      <c r="B90" s="43"/>
      <c r="C90" s="71"/>
      <c r="D90" s="71"/>
      <c r="E90" s="72"/>
      <c r="F90" s="44" t="str">
        <f t="shared" si="2"/>
        <v/>
      </c>
      <c r="G90" s="54"/>
      <c r="H90" s="45"/>
      <c r="I90" s="46" t="str">
        <f t="shared" si="3"/>
        <v/>
      </c>
      <c r="J90" s="26"/>
    </row>
    <row r="91" spans="1:10" ht="18.75" x14ac:dyDescent="0.4">
      <c r="A91" s="28"/>
      <c r="B91" s="43"/>
      <c r="C91" s="71"/>
      <c r="D91" s="71"/>
      <c r="E91" s="72"/>
      <c r="F91" s="44" t="str">
        <f t="shared" si="2"/>
        <v/>
      </c>
      <c r="G91" s="54"/>
      <c r="H91" s="45"/>
      <c r="I91" s="46" t="str">
        <f t="shared" si="3"/>
        <v/>
      </c>
      <c r="J91" s="26"/>
    </row>
    <row r="92" spans="1:10" ht="18.75" x14ac:dyDescent="0.4">
      <c r="A92" s="28"/>
      <c r="B92" s="43"/>
      <c r="C92" s="71"/>
      <c r="D92" s="71"/>
      <c r="E92" s="72"/>
      <c r="F92" s="44" t="str">
        <f t="shared" si="2"/>
        <v/>
      </c>
      <c r="G92" s="54"/>
      <c r="H92" s="45"/>
      <c r="I92" s="46" t="str">
        <f t="shared" si="3"/>
        <v/>
      </c>
      <c r="J92" s="26"/>
    </row>
    <row r="93" spans="1:10" ht="18.75" x14ac:dyDescent="0.4">
      <c r="A93" s="28"/>
      <c r="B93" s="43"/>
      <c r="C93" s="71"/>
      <c r="D93" s="71"/>
      <c r="E93" s="72"/>
      <c r="F93" s="44" t="str">
        <f t="shared" si="2"/>
        <v/>
      </c>
      <c r="G93" s="54"/>
      <c r="H93" s="45"/>
      <c r="I93" s="46" t="str">
        <f t="shared" si="3"/>
        <v/>
      </c>
      <c r="J93" s="26"/>
    </row>
    <row r="94" spans="1:10" ht="18.75" x14ac:dyDescent="0.4">
      <c r="A94" s="28"/>
      <c r="B94" s="43"/>
      <c r="C94" s="71"/>
      <c r="D94" s="71"/>
      <c r="E94" s="72"/>
      <c r="F94" s="44" t="str">
        <f t="shared" si="2"/>
        <v/>
      </c>
      <c r="G94" s="54"/>
      <c r="H94" s="45"/>
      <c r="I94" s="46" t="str">
        <f t="shared" si="3"/>
        <v/>
      </c>
      <c r="J94" s="26"/>
    </row>
    <row r="95" spans="1:10" ht="18.75" x14ac:dyDescent="0.4">
      <c r="A95" s="28"/>
      <c r="B95" s="43"/>
      <c r="C95" s="71"/>
      <c r="D95" s="71"/>
      <c r="E95" s="72"/>
      <c r="F95" s="44" t="str">
        <f t="shared" si="2"/>
        <v/>
      </c>
      <c r="G95" s="54"/>
      <c r="H95" s="45"/>
      <c r="I95" s="46" t="str">
        <f t="shared" si="3"/>
        <v/>
      </c>
      <c r="J95" s="26"/>
    </row>
    <row r="96" spans="1:10" ht="18.75" x14ac:dyDescent="0.4">
      <c r="A96" s="28"/>
      <c r="B96" s="43"/>
      <c r="C96" s="71"/>
      <c r="D96" s="71"/>
      <c r="E96" s="72"/>
      <c r="F96" s="44" t="str">
        <f t="shared" si="2"/>
        <v/>
      </c>
      <c r="G96" s="54"/>
      <c r="H96" s="45"/>
      <c r="I96" s="46" t="str">
        <f t="shared" si="3"/>
        <v/>
      </c>
      <c r="J96" s="26"/>
    </row>
    <row r="97" spans="1:10" ht="18.75" x14ac:dyDescent="0.4">
      <c r="A97" s="28"/>
      <c r="B97" s="43"/>
      <c r="C97" s="71"/>
      <c r="D97" s="71"/>
      <c r="E97" s="72"/>
      <c r="F97" s="44" t="str">
        <f t="shared" si="2"/>
        <v/>
      </c>
      <c r="G97" s="54"/>
      <c r="H97" s="45"/>
      <c r="I97" s="46" t="str">
        <f t="shared" si="3"/>
        <v/>
      </c>
      <c r="J97" s="26"/>
    </row>
    <row r="98" spans="1:10" ht="18.75" x14ac:dyDescent="0.4">
      <c r="A98" s="28"/>
      <c r="B98" s="43"/>
      <c r="C98" s="71"/>
      <c r="D98" s="71"/>
      <c r="E98" s="72"/>
      <c r="F98" s="44" t="str">
        <f t="shared" si="2"/>
        <v/>
      </c>
      <c r="G98" s="54"/>
      <c r="H98" s="45"/>
      <c r="I98" s="46" t="str">
        <f t="shared" si="3"/>
        <v/>
      </c>
      <c r="J98" s="26"/>
    </row>
    <row r="99" spans="1:10" ht="18.75" x14ac:dyDescent="0.4">
      <c r="A99" s="28"/>
      <c r="B99" s="43"/>
      <c r="C99" s="71"/>
      <c r="D99" s="71"/>
      <c r="E99" s="72"/>
      <c r="F99" s="44" t="str">
        <f t="shared" si="2"/>
        <v/>
      </c>
      <c r="G99" s="54"/>
      <c r="H99" s="45"/>
      <c r="I99" s="46" t="str">
        <f t="shared" si="3"/>
        <v/>
      </c>
      <c r="J99" s="26"/>
    </row>
    <row r="100" spans="1:10" ht="18.75" x14ac:dyDescent="0.4">
      <c r="A100" s="28"/>
      <c r="B100" s="43"/>
      <c r="C100" s="71"/>
      <c r="D100" s="71"/>
      <c r="E100" s="72"/>
      <c r="F100" s="44" t="str">
        <f t="shared" si="2"/>
        <v/>
      </c>
      <c r="G100" s="54"/>
      <c r="H100" s="45"/>
      <c r="I100" s="46" t="str">
        <f t="shared" si="3"/>
        <v/>
      </c>
      <c r="J100" s="26"/>
    </row>
    <row r="101" spans="1:10" ht="18.75" x14ac:dyDescent="0.4">
      <c r="A101" s="28"/>
      <c r="B101" s="43"/>
      <c r="C101" s="71"/>
      <c r="D101" s="71"/>
      <c r="E101" s="72"/>
      <c r="F101" s="44" t="str">
        <f t="shared" si="2"/>
        <v/>
      </c>
      <c r="G101" s="54"/>
      <c r="H101" s="45"/>
      <c r="I101" s="46" t="str">
        <f t="shared" si="3"/>
        <v/>
      </c>
      <c r="J101" s="26"/>
    </row>
    <row r="102" spans="1:10" ht="18.75" x14ac:dyDescent="0.4">
      <c r="A102" s="28"/>
      <c r="B102" s="43"/>
      <c r="C102" s="71"/>
      <c r="D102" s="71"/>
      <c r="E102" s="72"/>
      <c r="F102" s="44" t="str">
        <f t="shared" si="2"/>
        <v/>
      </c>
      <c r="G102" s="54"/>
      <c r="H102" s="45"/>
      <c r="I102" s="46" t="str">
        <f t="shared" si="3"/>
        <v/>
      </c>
      <c r="J102" s="26"/>
    </row>
    <row r="103" spans="1:10" ht="18.75" x14ac:dyDescent="0.4">
      <c r="A103" s="28"/>
      <c r="B103" s="43"/>
      <c r="C103" s="71"/>
      <c r="D103" s="71"/>
      <c r="E103" s="72"/>
      <c r="F103" s="44" t="str">
        <f t="shared" si="2"/>
        <v/>
      </c>
      <c r="G103" s="54"/>
      <c r="H103" s="45"/>
      <c r="I103" s="46" t="str">
        <f t="shared" si="3"/>
        <v/>
      </c>
      <c r="J103" s="26"/>
    </row>
    <row r="104" spans="1:10" ht="18.75" x14ac:dyDescent="0.4">
      <c r="A104" s="28"/>
      <c r="B104" s="43"/>
      <c r="C104" s="71"/>
      <c r="D104" s="71"/>
      <c r="E104" s="72"/>
      <c r="F104" s="44" t="str">
        <f t="shared" si="2"/>
        <v/>
      </c>
      <c r="G104" s="54"/>
      <c r="H104" s="45"/>
      <c r="I104" s="46" t="str">
        <f t="shared" si="3"/>
        <v/>
      </c>
      <c r="J104" s="26"/>
    </row>
    <row r="105" spans="1:10" ht="18.75" x14ac:dyDescent="0.4">
      <c r="A105" s="28"/>
      <c r="B105" s="43"/>
      <c r="C105" s="71"/>
      <c r="D105" s="71"/>
      <c r="E105" s="72"/>
      <c r="F105" s="44" t="str">
        <f t="shared" si="2"/>
        <v/>
      </c>
      <c r="G105" s="54"/>
      <c r="H105" s="45"/>
      <c r="I105" s="46" t="str">
        <f t="shared" si="3"/>
        <v/>
      </c>
      <c r="J105" s="26"/>
    </row>
    <row r="106" spans="1:10" ht="18.75" x14ac:dyDescent="0.4">
      <c r="A106" s="28"/>
      <c r="B106" s="43"/>
      <c r="C106" s="71"/>
      <c r="D106" s="71"/>
      <c r="E106" s="72"/>
      <c r="F106" s="44" t="str">
        <f t="shared" si="2"/>
        <v/>
      </c>
      <c r="G106" s="54"/>
      <c r="H106" s="45"/>
      <c r="I106" s="46" t="str">
        <f t="shared" si="3"/>
        <v/>
      </c>
      <c r="J106" s="26"/>
    </row>
    <row r="107" spans="1:10" ht="18.75" x14ac:dyDescent="0.4">
      <c r="A107" s="28"/>
      <c r="B107" s="43"/>
      <c r="C107" s="71"/>
      <c r="D107" s="71"/>
      <c r="E107" s="72"/>
      <c r="F107" s="44" t="str">
        <f t="shared" si="2"/>
        <v/>
      </c>
      <c r="G107" s="54"/>
      <c r="H107" s="45"/>
      <c r="I107" s="46" t="str">
        <f t="shared" si="3"/>
        <v/>
      </c>
      <c r="J107" s="26"/>
    </row>
    <row r="108" spans="1:10" ht="18.75" x14ac:dyDescent="0.4">
      <c r="A108" s="28"/>
      <c r="B108" s="43"/>
      <c r="C108" s="71"/>
      <c r="D108" s="71"/>
      <c r="E108" s="72"/>
      <c r="F108" s="44" t="str">
        <f t="shared" si="2"/>
        <v/>
      </c>
      <c r="G108" s="54"/>
      <c r="H108" s="45"/>
      <c r="I108" s="46" t="str">
        <f t="shared" si="3"/>
        <v/>
      </c>
      <c r="J108" s="26"/>
    </row>
    <row r="109" spans="1:10" ht="18.75" x14ac:dyDescent="0.4">
      <c r="A109" s="28"/>
      <c r="B109" s="43"/>
      <c r="C109" s="71"/>
      <c r="D109" s="71"/>
      <c r="E109" s="72"/>
      <c r="F109" s="44" t="str">
        <f t="shared" si="2"/>
        <v/>
      </c>
      <c r="G109" s="54"/>
      <c r="H109" s="45"/>
      <c r="I109" s="46" t="str">
        <f t="shared" si="3"/>
        <v/>
      </c>
      <c r="J109" s="26"/>
    </row>
    <row r="110" spans="1:10" ht="18.75" x14ac:dyDescent="0.4">
      <c r="A110" s="28"/>
      <c r="B110" s="43"/>
      <c r="C110" s="71"/>
      <c r="D110" s="71"/>
      <c r="E110" s="72"/>
      <c r="F110" s="44" t="str">
        <f t="shared" si="2"/>
        <v/>
      </c>
      <c r="G110" s="54"/>
      <c r="H110" s="45"/>
      <c r="I110" s="46" t="str">
        <f t="shared" si="3"/>
        <v/>
      </c>
      <c r="J110" s="26"/>
    </row>
    <row r="111" spans="1:10" ht="18.75" x14ac:dyDescent="0.4">
      <c r="A111" s="28"/>
      <c r="B111" s="43"/>
      <c r="C111" s="71"/>
      <c r="D111" s="71"/>
      <c r="E111" s="72"/>
      <c r="F111" s="44" t="str">
        <f t="shared" si="2"/>
        <v/>
      </c>
      <c r="G111" s="54"/>
      <c r="H111" s="45"/>
      <c r="I111" s="46" t="str">
        <f t="shared" si="3"/>
        <v/>
      </c>
      <c r="J111" s="26"/>
    </row>
    <row r="112" spans="1:10" ht="18.75" x14ac:dyDescent="0.4">
      <c r="A112" s="28"/>
      <c r="B112" s="43"/>
      <c r="C112" s="71"/>
      <c r="D112" s="71"/>
      <c r="E112" s="72"/>
      <c r="F112" s="44" t="str">
        <f t="shared" si="2"/>
        <v/>
      </c>
      <c r="G112" s="54"/>
      <c r="H112" s="45"/>
      <c r="I112" s="46" t="str">
        <f t="shared" si="3"/>
        <v/>
      </c>
      <c r="J112" s="26"/>
    </row>
    <row r="113" spans="1:10" ht="18.75" x14ac:dyDescent="0.4">
      <c r="A113" s="28"/>
      <c r="B113" s="43"/>
      <c r="C113" s="71"/>
      <c r="D113" s="71"/>
      <c r="E113" s="72"/>
      <c r="F113" s="44" t="str">
        <f t="shared" si="2"/>
        <v/>
      </c>
      <c r="G113" s="54"/>
      <c r="H113" s="45"/>
      <c r="I113" s="46" t="str">
        <f t="shared" si="3"/>
        <v/>
      </c>
      <c r="J113" s="26"/>
    </row>
    <row r="114" spans="1:10" ht="18.75" x14ac:dyDescent="0.4">
      <c r="A114" s="28"/>
      <c r="B114" s="43"/>
      <c r="C114" s="71"/>
      <c r="D114" s="71"/>
      <c r="E114" s="72"/>
      <c r="F114" s="44" t="str">
        <f t="shared" si="2"/>
        <v/>
      </c>
      <c r="G114" s="54"/>
      <c r="H114" s="45"/>
      <c r="I114" s="46" t="str">
        <f t="shared" si="3"/>
        <v/>
      </c>
      <c r="J114" s="26"/>
    </row>
    <row r="115" spans="1:10" ht="18.75" x14ac:dyDescent="0.4">
      <c r="A115" s="28"/>
      <c r="B115" s="43"/>
      <c r="C115" s="71"/>
      <c r="D115" s="71"/>
      <c r="E115" s="72"/>
      <c r="F115" s="44" t="str">
        <f t="shared" si="2"/>
        <v/>
      </c>
      <c r="G115" s="54"/>
      <c r="H115" s="45"/>
      <c r="I115" s="46" t="str">
        <f t="shared" si="3"/>
        <v/>
      </c>
      <c r="J115" s="26"/>
    </row>
    <row r="116" spans="1:10" ht="18.75" x14ac:dyDescent="0.4">
      <c r="A116" s="28"/>
      <c r="B116" s="43"/>
      <c r="C116" s="71"/>
      <c r="D116" s="71"/>
      <c r="E116" s="72"/>
      <c r="F116" s="44" t="str">
        <f t="shared" si="2"/>
        <v/>
      </c>
      <c r="G116" s="54"/>
      <c r="H116" s="45"/>
      <c r="I116" s="46" t="str">
        <f t="shared" si="3"/>
        <v/>
      </c>
      <c r="J116" s="26"/>
    </row>
    <row r="117" spans="1:10" ht="18.75" x14ac:dyDescent="0.4">
      <c r="A117" s="28"/>
      <c r="B117" s="43"/>
      <c r="C117" s="71"/>
      <c r="D117" s="71"/>
      <c r="E117" s="72"/>
      <c r="F117" s="44" t="str">
        <f t="shared" si="2"/>
        <v/>
      </c>
      <c r="G117" s="54"/>
      <c r="H117" s="45"/>
      <c r="I117" s="46" t="str">
        <f t="shared" si="3"/>
        <v/>
      </c>
      <c r="J117" s="26"/>
    </row>
    <row r="118" spans="1:10" ht="18.75" x14ac:dyDescent="0.4">
      <c r="A118" s="28"/>
      <c r="B118" s="43"/>
      <c r="C118" s="71"/>
      <c r="D118" s="71"/>
      <c r="E118" s="72"/>
      <c r="F118" s="44" t="str">
        <f t="shared" si="2"/>
        <v/>
      </c>
      <c r="G118" s="54"/>
      <c r="H118" s="45"/>
      <c r="I118" s="46" t="str">
        <f t="shared" si="3"/>
        <v/>
      </c>
      <c r="J118" s="26"/>
    </row>
    <row r="119" spans="1:10" ht="18.75" x14ac:dyDescent="0.4">
      <c r="A119" s="28"/>
      <c r="B119" s="43"/>
      <c r="C119" s="71"/>
      <c r="D119" s="71"/>
      <c r="E119" s="72"/>
      <c r="F119" s="44" t="str">
        <f t="shared" si="2"/>
        <v/>
      </c>
      <c r="G119" s="54"/>
      <c r="H119" s="45"/>
      <c r="I119" s="46" t="str">
        <f t="shared" si="3"/>
        <v/>
      </c>
      <c r="J119" s="26"/>
    </row>
    <row r="120" spans="1:10" ht="18.75" x14ac:dyDescent="0.4">
      <c r="A120" s="28"/>
      <c r="B120" s="43"/>
      <c r="C120" s="71"/>
      <c r="D120" s="71"/>
      <c r="E120" s="72"/>
      <c r="F120" s="44" t="str">
        <f t="shared" si="2"/>
        <v/>
      </c>
      <c r="G120" s="54"/>
      <c r="H120" s="45"/>
      <c r="I120" s="46" t="str">
        <f t="shared" si="3"/>
        <v/>
      </c>
      <c r="J120" s="26"/>
    </row>
    <row r="121" spans="1:10" ht="18.75" x14ac:dyDescent="0.4">
      <c r="A121" s="28"/>
      <c r="B121" s="43"/>
      <c r="C121" s="71"/>
      <c r="D121" s="71"/>
      <c r="E121" s="72"/>
      <c r="F121" s="44" t="str">
        <f t="shared" si="2"/>
        <v/>
      </c>
      <c r="G121" s="54"/>
      <c r="H121" s="45"/>
      <c r="I121" s="46" t="str">
        <f t="shared" si="3"/>
        <v/>
      </c>
      <c r="J121" s="26"/>
    </row>
    <row r="122" spans="1:10" ht="18.75" x14ac:dyDescent="0.4">
      <c r="A122" s="28"/>
      <c r="B122" s="43"/>
      <c r="C122" s="71"/>
      <c r="D122" s="71"/>
      <c r="E122" s="72"/>
      <c r="F122" s="44" t="str">
        <f t="shared" si="2"/>
        <v/>
      </c>
      <c r="G122" s="54"/>
      <c r="H122" s="45"/>
      <c r="I122" s="46" t="str">
        <f t="shared" si="3"/>
        <v/>
      </c>
      <c r="J122" s="26"/>
    </row>
    <row r="123" spans="1:10" ht="18.75" x14ac:dyDescent="0.4">
      <c r="A123" s="28"/>
      <c r="B123" s="43"/>
      <c r="C123" s="71"/>
      <c r="D123" s="71"/>
      <c r="E123" s="72"/>
      <c r="F123" s="44" t="str">
        <f t="shared" si="2"/>
        <v/>
      </c>
      <c r="G123" s="54"/>
      <c r="H123" s="45"/>
      <c r="I123" s="46" t="str">
        <f t="shared" si="3"/>
        <v/>
      </c>
      <c r="J123" s="26"/>
    </row>
    <row r="124" spans="1:10" ht="18.75" x14ac:dyDescent="0.4">
      <c r="A124" s="28"/>
      <c r="B124" s="43"/>
      <c r="C124" s="71"/>
      <c r="D124" s="71"/>
      <c r="E124" s="72"/>
      <c r="F124" s="44" t="str">
        <f t="shared" si="2"/>
        <v/>
      </c>
      <c r="G124" s="54"/>
      <c r="H124" s="45"/>
      <c r="I124" s="46" t="str">
        <f t="shared" si="3"/>
        <v/>
      </c>
      <c r="J124" s="26"/>
    </row>
    <row r="125" spans="1:10" ht="18.75" x14ac:dyDescent="0.4">
      <c r="A125" s="28"/>
      <c r="B125" s="43"/>
      <c r="C125" s="71"/>
      <c r="D125" s="71"/>
      <c r="E125" s="72"/>
      <c r="F125" s="44" t="str">
        <f t="shared" si="2"/>
        <v/>
      </c>
      <c r="G125" s="54"/>
      <c r="H125" s="45"/>
      <c r="I125" s="46" t="str">
        <f t="shared" si="3"/>
        <v/>
      </c>
      <c r="J125" s="26"/>
    </row>
    <row r="126" spans="1:10" ht="18.75" x14ac:dyDescent="0.4">
      <c r="A126" s="28"/>
      <c r="B126" s="43"/>
      <c r="C126" s="71"/>
      <c r="D126" s="71"/>
      <c r="E126" s="72"/>
      <c r="F126" s="44" t="str">
        <f t="shared" si="2"/>
        <v/>
      </c>
      <c r="G126" s="54"/>
      <c r="H126" s="45"/>
      <c r="I126" s="46" t="str">
        <f t="shared" si="3"/>
        <v/>
      </c>
      <c r="J126" s="26"/>
    </row>
    <row r="127" spans="1:10" ht="18.75" x14ac:dyDescent="0.4">
      <c r="A127" s="28"/>
      <c r="B127" s="43"/>
      <c r="C127" s="71"/>
      <c r="D127" s="71"/>
      <c r="E127" s="72"/>
      <c r="F127" s="44" t="str">
        <f t="shared" si="2"/>
        <v/>
      </c>
      <c r="G127" s="54"/>
      <c r="H127" s="45"/>
      <c r="I127" s="46" t="str">
        <f t="shared" si="3"/>
        <v/>
      </c>
      <c r="J127" s="26"/>
    </row>
    <row r="128" spans="1:10" ht="18.75" x14ac:dyDescent="0.4">
      <c r="A128" s="28"/>
      <c r="B128" s="43"/>
      <c r="C128" s="71"/>
      <c r="D128" s="71"/>
      <c r="E128" s="72"/>
      <c r="F128" s="44" t="str">
        <f t="shared" si="2"/>
        <v/>
      </c>
      <c r="G128" s="54"/>
      <c r="H128" s="45"/>
      <c r="I128" s="46" t="str">
        <f t="shared" si="3"/>
        <v/>
      </c>
      <c r="J128" s="26"/>
    </row>
    <row r="129" spans="1:10" ht="18.75" x14ac:dyDescent="0.4">
      <c r="A129" s="28"/>
      <c r="B129" s="43"/>
      <c r="C129" s="71"/>
      <c r="D129" s="71"/>
      <c r="E129" s="72"/>
      <c r="F129" s="44" t="str">
        <f t="shared" si="2"/>
        <v/>
      </c>
      <c r="G129" s="54"/>
      <c r="H129" s="45"/>
      <c r="I129" s="46" t="str">
        <f t="shared" si="3"/>
        <v/>
      </c>
      <c r="J129" s="26"/>
    </row>
    <row r="130" spans="1:10" ht="18.75" x14ac:dyDescent="0.4">
      <c r="A130" s="28"/>
      <c r="B130" s="43"/>
      <c r="C130" s="71"/>
      <c r="D130" s="71"/>
      <c r="E130" s="72"/>
      <c r="F130" s="44" t="str">
        <f t="shared" si="2"/>
        <v/>
      </c>
      <c r="G130" s="54"/>
      <c r="H130" s="45"/>
      <c r="I130" s="46" t="str">
        <f t="shared" si="3"/>
        <v/>
      </c>
      <c r="J130" s="26"/>
    </row>
    <row r="131" spans="1:10" ht="18.75" x14ac:dyDescent="0.4">
      <c r="A131" s="28"/>
      <c r="B131" s="43"/>
      <c r="C131" s="71"/>
      <c r="D131" s="71"/>
      <c r="E131" s="72"/>
      <c r="F131" s="44" t="str">
        <f t="shared" si="2"/>
        <v/>
      </c>
      <c r="G131" s="54"/>
      <c r="H131" s="45"/>
      <c r="I131" s="46" t="str">
        <f t="shared" si="3"/>
        <v/>
      </c>
      <c r="J131" s="26"/>
    </row>
    <row r="132" spans="1:10" ht="18.75" x14ac:dyDescent="0.4">
      <c r="A132" s="28"/>
      <c r="B132" s="43"/>
      <c r="C132" s="71"/>
      <c r="D132" s="71"/>
      <c r="E132" s="72"/>
      <c r="F132" s="44" t="str">
        <f t="shared" ref="F132:F195" si="4">IF(E132="","",DATEDIF(C132,E132,"Y"))</f>
        <v/>
      </c>
      <c r="G132" s="54"/>
      <c r="H132" s="45"/>
      <c r="I132" s="46" t="str">
        <f t="shared" ref="I132:I195" si="5">IF(D132="","",DATEDIF(D132,E132,"Y"))</f>
        <v/>
      </c>
      <c r="J132" s="26"/>
    </row>
    <row r="133" spans="1:10" ht="18.75" x14ac:dyDescent="0.4">
      <c r="A133" s="28"/>
      <c r="B133" s="43"/>
      <c r="C133" s="71"/>
      <c r="D133" s="71"/>
      <c r="E133" s="72"/>
      <c r="F133" s="44" t="str">
        <f t="shared" si="4"/>
        <v/>
      </c>
      <c r="G133" s="54"/>
      <c r="H133" s="45"/>
      <c r="I133" s="46" t="str">
        <f t="shared" si="5"/>
        <v/>
      </c>
      <c r="J133" s="26"/>
    </row>
    <row r="134" spans="1:10" ht="18.75" x14ac:dyDescent="0.4">
      <c r="A134" s="28"/>
      <c r="B134" s="43"/>
      <c r="C134" s="71"/>
      <c r="D134" s="71"/>
      <c r="E134" s="72"/>
      <c r="F134" s="44" t="str">
        <f t="shared" si="4"/>
        <v/>
      </c>
      <c r="G134" s="54"/>
      <c r="H134" s="45"/>
      <c r="I134" s="46" t="str">
        <f t="shared" si="5"/>
        <v/>
      </c>
      <c r="J134" s="26"/>
    </row>
    <row r="135" spans="1:10" ht="18.75" x14ac:dyDescent="0.4">
      <c r="A135" s="28"/>
      <c r="B135" s="43"/>
      <c r="C135" s="71"/>
      <c r="D135" s="71"/>
      <c r="E135" s="72"/>
      <c r="F135" s="44" t="str">
        <f t="shared" si="4"/>
        <v/>
      </c>
      <c r="G135" s="54"/>
      <c r="H135" s="45"/>
      <c r="I135" s="46" t="str">
        <f t="shared" si="5"/>
        <v/>
      </c>
      <c r="J135" s="26"/>
    </row>
    <row r="136" spans="1:10" ht="18.75" x14ac:dyDescent="0.4">
      <c r="A136" s="28"/>
      <c r="B136" s="43"/>
      <c r="C136" s="71"/>
      <c r="D136" s="71"/>
      <c r="E136" s="72"/>
      <c r="F136" s="44" t="str">
        <f t="shared" si="4"/>
        <v/>
      </c>
      <c r="G136" s="54"/>
      <c r="H136" s="45"/>
      <c r="I136" s="46" t="str">
        <f t="shared" si="5"/>
        <v/>
      </c>
      <c r="J136" s="26"/>
    </row>
    <row r="137" spans="1:10" ht="18.75" x14ac:dyDescent="0.4">
      <c r="A137" s="28"/>
      <c r="B137" s="43"/>
      <c r="C137" s="71"/>
      <c r="D137" s="71"/>
      <c r="E137" s="72"/>
      <c r="F137" s="44" t="str">
        <f t="shared" si="4"/>
        <v/>
      </c>
      <c r="G137" s="54"/>
      <c r="H137" s="45"/>
      <c r="I137" s="46" t="str">
        <f t="shared" si="5"/>
        <v/>
      </c>
      <c r="J137" s="26"/>
    </row>
    <row r="138" spans="1:10" ht="18.75" x14ac:dyDescent="0.4">
      <c r="A138" s="28"/>
      <c r="B138" s="43"/>
      <c r="C138" s="71"/>
      <c r="D138" s="71"/>
      <c r="E138" s="72"/>
      <c r="F138" s="44" t="str">
        <f t="shared" si="4"/>
        <v/>
      </c>
      <c r="G138" s="54"/>
      <c r="H138" s="45"/>
      <c r="I138" s="46" t="str">
        <f t="shared" si="5"/>
        <v/>
      </c>
      <c r="J138" s="26"/>
    </row>
    <row r="139" spans="1:10" ht="18.75" x14ac:dyDescent="0.4">
      <c r="A139" s="28"/>
      <c r="B139" s="43"/>
      <c r="C139" s="71"/>
      <c r="D139" s="71"/>
      <c r="E139" s="72"/>
      <c r="F139" s="44" t="str">
        <f t="shared" si="4"/>
        <v/>
      </c>
      <c r="G139" s="54"/>
      <c r="H139" s="45"/>
      <c r="I139" s="46" t="str">
        <f t="shared" si="5"/>
        <v/>
      </c>
      <c r="J139" s="26"/>
    </row>
    <row r="140" spans="1:10" ht="18.75" x14ac:dyDescent="0.4">
      <c r="A140" s="28"/>
      <c r="B140" s="43"/>
      <c r="C140" s="71"/>
      <c r="D140" s="71"/>
      <c r="E140" s="72"/>
      <c r="F140" s="44" t="str">
        <f t="shared" si="4"/>
        <v/>
      </c>
      <c r="G140" s="54"/>
      <c r="H140" s="45"/>
      <c r="I140" s="46" t="str">
        <f t="shared" si="5"/>
        <v/>
      </c>
      <c r="J140" s="26"/>
    </row>
    <row r="141" spans="1:10" ht="18.75" x14ac:dyDescent="0.4">
      <c r="A141" s="28"/>
      <c r="B141" s="43"/>
      <c r="C141" s="71"/>
      <c r="D141" s="71"/>
      <c r="E141" s="72"/>
      <c r="F141" s="44" t="str">
        <f t="shared" si="4"/>
        <v/>
      </c>
      <c r="G141" s="54"/>
      <c r="H141" s="45"/>
      <c r="I141" s="46" t="str">
        <f t="shared" si="5"/>
        <v/>
      </c>
      <c r="J141" s="26"/>
    </row>
    <row r="142" spans="1:10" ht="18.75" x14ac:dyDescent="0.4">
      <c r="A142" s="28"/>
      <c r="B142" s="43"/>
      <c r="C142" s="71"/>
      <c r="D142" s="71"/>
      <c r="E142" s="72"/>
      <c r="F142" s="44" t="str">
        <f t="shared" si="4"/>
        <v/>
      </c>
      <c r="G142" s="54"/>
      <c r="H142" s="45"/>
      <c r="I142" s="46" t="str">
        <f t="shared" si="5"/>
        <v/>
      </c>
      <c r="J142" s="26"/>
    </row>
    <row r="143" spans="1:10" ht="18.75" x14ac:dyDescent="0.4">
      <c r="A143" s="28"/>
      <c r="B143" s="43"/>
      <c r="C143" s="71"/>
      <c r="D143" s="71"/>
      <c r="E143" s="72"/>
      <c r="F143" s="44" t="str">
        <f t="shared" si="4"/>
        <v/>
      </c>
      <c r="G143" s="54"/>
      <c r="H143" s="45"/>
      <c r="I143" s="46" t="str">
        <f t="shared" si="5"/>
        <v/>
      </c>
      <c r="J143" s="26"/>
    </row>
    <row r="144" spans="1:10" ht="18.75" x14ac:dyDescent="0.4">
      <c r="A144" s="28"/>
      <c r="B144" s="43"/>
      <c r="C144" s="71"/>
      <c r="D144" s="71"/>
      <c r="E144" s="72"/>
      <c r="F144" s="44" t="str">
        <f t="shared" si="4"/>
        <v/>
      </c>
      <c r="G144" s="54"/>
      <c r="H144" s="45"/>
      <c r="I144" s="46" t="str">
        <f t="shared" si="5"/>
        <v/>
      </c>
      <c r="J144" s="26"/>
    </row>
    <row r="145" spans="1:10" ht="18.75" x14ac:dyDescent="0.4">
      <c r="A145" s="28"/>
      <c r="B145" s="43"/>
      <c r="C145" s="71"/>
      <c r="D145" s="71"/>
      <c r="E145" s="72"/>
      <c r="F145" s="44" t="str">
        <f t="shared" si="4"/>
        <v/>
      </c>
      <c r="G145" s="54"/>
      <c r="H145" s="45"/>
      <c r="I145" s="46" t="str">
        <f t="shared" si="5"/>
        <v/>
      </c>
      <c r="J145" s="26"/>
    </row>
    <row r="146" spans="1:10" ht="18.75" x14ac:dyDescent="0.4">
      <c r="A146" s="28"/>
      <c r="B146" s="43"/>
      <c r="C146" s="71"/>
      <c r="D146" s="71"/>
      <c r="E146" s="72"/>
      <c r="F146" s="44" t="str">
        <f t="shared" si="4"/>
        <v/>
      </c>
      <c r="G146" s="54"/>
      <c r="H146" s="45"/>
      <c r="I146" s="46" t="str">
        <f t="shared" si="5"/>
        <v/>
      </c>
      <c r="J146" s="26"/>
    </row>
    <row r="147" spans="1:10" ht="18.75" x14ac:dyDescent="0.4">
      <c r="A147" s="28"/>
      <c r="B147" s="43"/>
      <c r="C147" s="71"/>
      <c r="D147" s="71"/>
      <c r="E147" s="72"/>
      <c r="F147" s="44" t="str">
        <f t="shared" si="4"/>
        <v/>
      </c>
      <c r="G147" s="54"/>
      <c r="H147" s="45"/>
      <c r="I147" s="46" t="str">
        <f t="shared" si="5"/>
        <v/>
      </c>
      <c r="J147" s="26"/>
    </row>
    <row r="148" spans="1:10" ht="18.75" x14ac:dyDescent="0.4">
      <c r="A148" s="28"/>
      <c r="B148" s="43"/>
      <c r="C148" s="71"/>
      <c r="D148" s="71"/>
      <c r="E148" s="72"/>
      <c r="F148" s="44" t="str">
        <f t="shared" si="4"/>
        <v/>
      </c>
      <c r="G148" s="54"/>
      <c r="H148" s="45"/>
      <c r="I148" s="46" t="str">
        <f t="shared" si="5"/>
        <v/>
      </c>
      <c r="J148" s="26"/>
    </row>
    <row r="149" spans="1:10" ht="18.75" x14ac:dyDescent="0.4">
      <c r="A149" s="28"/>
      <c r="B149" s="43"/>
      <c r="C149" s="71"/>
      <c r="D149" s="71"/>
      <c r="E149" s="72"/>
      <c r="F149" s="44" t="str">
        <f t="shared" si="4"/>
        <v/>
      </c>
      <c r="G149" s="54"/>
      <c r="H149" s="45"/>
      <c r="I149" s="46" t="str">
        <f t="shared" si="5"/>
        <v/>
      </c>
      <c r="J149" s="26"/>
    </row>
    <row r="150" spans="1:10" ht="18.75" x14ac:dyDescent="0.4">
      <c r="A150" s="28"/>
      <c r="B150" s="43"/>
      <c r="C150" s="71"/>
      <c r="D150" s="71"/>
      <c r="E150" s="72"/>
      <c r="F150" s="44" t="str">
        <f t="shared" si="4"/>
        <v/>
      </c>
      <c r="G150" s="54"/>
      <c r="H150" s="45"/>
      <c r="I150" s="46" t="str">
        <f t="shared" si="5"/>
        <v/>
      </c>
      <c r="J150" s="26"/>
    </row>
    <row r="151" spans="1:10" ht="18.75" x14ac:dyDescent="0.4">
      <c r="A151" s="28"/>
      <c r="B151" s="43"/>
      <c r="C151" s="71"/>
      <c r="D151" s="71"/>
      <c r="E151" s="72"/>
      <c r="F151" s="44" t="str">
        <f t="shared" si="4"/>
        <v/>
      </c>
      <c r="G151" s="54"/>
      <c r="H151" s="45"/>
      <c r="I151" s="46" t="str">
        <f t="shared" si="5"/>
        <v/>
      </c>
      <c r="J151" s="26"/>
    </row>
    <row r="152" spans="1:10" ht="18.75" x14ac:dyDescent="0.4">
      <c r="A152" s="28"/>
      <c r="B152" s="43"/>
      <c r="C152" s="71"/>
      <c r="D152" s="71"/>
      <c r="E152" s="72"/>
      <c r="F152" s="44" t="str">
        <f t="shared" si="4"/>
        <v/>
      </c>
      <c r="G152" s="54"/>
      <c r="H152" s="45"/>
      <c r="I152" s="46" t="str">
        <f t="shared" si="5"/>
        <v/>
      </c>
      <c r="J152" s="26"/>
    </row>
    <row r="153" spans="1:10" ht="18.75" x14ac:dyDescent="0.4">
      <c r="A153" s="28"/>
      <c r="B153" s="43"/>
      <c r="C153" s="71"/>
      <c r="D153" s="71"/>
      <c r="E153" s="72"/>
      <c r="F153" s="44" t="str">
        <f t="shared" si="4"/>
        <v/>
      </c>
      <c r="G153" s="54"/>
      <c r="H153" s="45"/>
      <c r="I153" s="46" t="str">
        <f t="shared" si="5"/>
        <v/>
      </c>
      <c r="J153" s="26"/>
    </row>
    <row r="154" spans="1:10" ht="18.75" x14ac:dyDescent="0.4">
      <c r="A154" s="28"/>
      <c r="B154" s="43"/>
      <c r="C154" s="71"/>
      <c r="D154" s="71"/>
      <c r="E154" s="72"/>
      <c r="F154" s="44" t="str">
        <f t="shared" si="4"/>
        <v/>
      </c>
      <c r="G154" s="54"/>
      <c r="H154" s="45"/>
      <c r="I154" s="46" t="str">
        <f t="shared" si="5"/>
        <v/>
      </c>
      <c r="J154" s="26"/>
    </row>
    <row r="155" spans="1:10" ht="18.75" x14ac:dyDescent="0.4">
      <c r="A155" s="28"/>
      <c r="B155" s="43"/>
      <c r="C155" s="71"/>
      <c r="D155" s="71"/>
      <c r="E155" s="72"/>
      <c r="F155" s="44" t="str">
        <f t="shared" si="4"/>
        <v/>
      </c>
      <c r="G155" s="54"/>
      <c r="H155" s="45"/>
      <c r="I155" s="46" t="str">
        <f t="shared" si="5"/>
        <v/>
      </c>
      <c r="J155" s="26"/>
    </row>
    <row r="156" spans="1:10" ht="18.75" x14ac:dyDescent="0.4">
      <c r="A156" s="28"/>
      <c r="B156" s="43"/>
      <c r="C156" s="71"/>
      <c r="D156" s="71"/>
      <c r="E156" s="72"/>
      <c r="F156" s="44" t="str">
        <f t="shared" si="4"/>
        <v/>
      </c>
      <c r="G156" s="54"/>
      <c r="H156" s="45"/>
      <c r="I156" s="46" t="str">
        <f t="shared" si="5"/>
        <v/>
      </c>
      <c r="J156" s="26"/>
    </row>
    <row r="157" spans="1:10" ht="18.75" x14ac:dyDescent="0.4">
      <c r="A157" s="28"/>
      <c r="B157" s="43"/>
      <c r="C157" s="71"/>
      <c r="D157" s="71"/>
      <c r="E157" s="72"/>
      <c r="F157" s="44" t="str">
        <f t="shared" si="4"/>
        <v/>
      </c>
      <c r="G157" s="54"/>
      <c r="H157" s="45"/>
      <c r="I157" s="46" t="str">
        <f t="shared" si="5"/>
        <v/>
      </c>
      <c r="J157" s="26"/>
    </row>
    <row r="158" spans="1:10" ht="18.75" x14ac:dyDescent="0.4">
      <c r="A158" s="28"/>
      <c r="B158" s="43"/>
      <c r="C158" s="71"/>
      <c r="D158" s="71"/>
      <c r="E158" s="72"/>
      <c r="F158" s="44" t="str">
        <f t="shared" si="4"/>
        <v/>
      </c>
      <c r="G158" s="54"/>
      <c r="H158" s="45"/>
      <c r="I158" s="46" t="str">
        <f t="shared" si="5"/>
        <v/>
      </c>
      <c r="J158" s="26"/>
    </row>
    <row r="159" spans="1:10" ht="18.75" x14ac:dyDescent="0.4">
      <c r="A159" s="28"/>
      <c r="B159" s="43"/>
      <c r="C159" s="71"/>
      <c r="D159" s="71"/>
      <c r="E159" s="72"/>
      <c r="F159" s="44" t="str">
        <f t="shared" si="4"/>
        <v/>
      </c>
      <c r="G159" s="54"/>
      <c r="H159" s="45"/>
      <c r="I159" s="46" t="str">
        <f t="shared" si="5"/>
        <v/>
      </c>
      <c r="J159" s="26"/>
    </row>
    <row r="160" spans="1:10" ht="18.75" x14ac:dyDescent="0.4">
      <c r="A160" s="28"/>
      <c r="B160" s="43"/>
      <c r="C160" s="71"/>
      <c r="D160" s="71"/>
      <c r="E160" s="72"/>
      <c r="F160" s="44" t="str">
        <f t="shared" si="4"/>
        <v/>
      </c>
      <c r="G160" s="54"/>
      <c r="H160" s="45"/>
      <c r="I160" s="46" t="str">
        <f t="shared" si="5"/>
        <v/>
      </c>
      <c r="J160" s="26"/>
    </row>
    <row r="161" spans="1:10" ht="18.75" x14ac:dyDescent="0.4">
      <c r="A161" s="28"/>
      <c r="B161" s="43"/>
      <c r="C161" s="71"/>
      <c r="D161" s="71"/>
      <c r="E161" s="72"/>
      <c r="F161" s="44" t="str">
        <f t="shared" si="4"/>
        <v/>
      </c>
      <c r="G161" s="54"/>
      <c r="H161" s="45"/>
      <c r="I161" s="46" t="str">
        <f t="shared" si="5"/>
        <v/>
      </c>
      <c r="J161" s="26"/>
    </row>
    <row r="162" spans="1:10" ht="18.75" x14ac:dyDescent="0.4">
      <c r="A162" s="28"/>
      <c r="B162" s="43"/>
      <c r="C162" s="71"/>
      <c r="D162" s="71"/>
      <c r="E162" s="72"/>
      <c r="F162" s="44" t="str">
        <f t="shared" si="4"/>
        <v/>
      </c>
      <c r="G162" s="54"/>
      <c r="H162" s="45"/>
      <c r="I162" s="46" t="str">
        <f t="shared" si="5"/>
        <v/>
      </c>
      <c r="J162" s="26"/>
    </row>
    <row r="163" spans="1:10" ht="18.75" x14ac:dyDescent="0.4">
      <c r="A163" s="28"/>
      <c r="B163" s="43"/>
      <c r="C163" s="71"/>
      <c r="D163" s="71"/>
      <c r="E163" s="72"/>
      <c r="F163" s="44" t="str">
        <f t="shared" si="4"/>
        <v/>
      </c>
      <c r="G163" s="54"/>
      <c r="H163" s="45"/>
      <c r="I163" s="46" t="str">
        <f t="shared" si="5"/>
        <v/>
      </c>
      <c r="J163" s="26"/>
    </row>
    <row r="164" spans="1:10" ht="18.75" x14ac:dyDescent="0.4">
      <c r="A164" s="28"/>
      <c r="B164" s="43"/>
      <c r="C164" s="71"/>
      <c r="D164" s="71"/>
      <c r="E164" s="72"/>
      <c r="F164" s="44" t="str">
        <f t="shared" si="4"/>
        <v/>
      </c>
      <c r="G164" s="54"/>
      <c r="H164" s="45"/>
      <c r="I164" s="46" t="str">
        <f t="shared" si="5"/>
        <v/>
      </c>
      <c r="J164" s="26"/>
    </row>
    <row r="165" spans="1:10" ht="18.75" x14ac:dyDescent="0.4">
      <c r="A165" s="28"/>
      <c r="B165" s="43"/>
      <c r="C165" s="71"/>
      <c r="D165" s="71"/>
      <c r="E165" s="72"/>
      <c r="F165" s="44" t="str">
        <f t="shared" si="4"/>
        <v/>
      </c>
      <c r="G165" s="54"/>
      <c r="H165" s="45"/>
      <c r="I165" s="46" t="str">
        <f t="shared" si="5"/>
        <v/>
      </c>
      <c r="J165" s="26"/>
    </row>
    <row r="166" spans="1:10" ht="18.75" x14ac:dyDescent="0.4">
      <c r="A166" s="28"/>
      <c r="B166" s="43"/>
      <c r="C166" s="71"/>
      <c r="D166" s="71"/>
      <c r="E166" s="72"/>
      <c r="F166" s="44" t="str">
        <f t="shared" si="4"/>
        <v/>
      </c>
      <c r="G166" s="54"/>
      <c r="H166" s="45"/>
      <c r="I166" s="46" t="str">
        <f t="shared" si="5"/>
        <v/>
      </c>
      <c r="J166" s="26"/>
    </row>
    <row r="167" spans="1:10" ht="18.75" x14ac:dyDescent="0.4">
      <c r="A167" s="28"/>
      <c r="B167" s="43"/>
      <c r="C167" s="71"/>
      <c r="D167" s="71"/>
      <c r="E167" s="72"/>
      <c r="F167" s="44" t="str">
        <f t="shared" si="4"/>
        <v/>
      </c>
      <c r="G167" s="54"/>
      <c r="H167" s="45"/>
      <c r="I167" s="46" t="str">
        <f t="shared" si="5"/>
        <v/>
      </c>
      <c r="J167" s="26"/>
    </row>
    <row r="168" spans="1:10" ht="18.75" x14ac:dyDescent="0.4">
      <c r="A168" s="28"/>
      <c r="B168" s="43"/>
      <c r="C168" s="71"/>
      <c r="D168" s="71"/>
      <c r="E168" s="72"/>
      <c r="F168" s="44" t="str">
        <f t="shared" si="4"/>
        <v/>
      </c>
      <c r="G168" s="54"/>
      <c r="H168" s="45"/>
      <c r="I168" s="46" t="str">
        <f t="shared" si="5"/>
        <v/>
      </c>
      <c r="J168" s="26"/>
    </row>
    <row r="169" spans="1:10" ht="18.75" x14ac:dyDescent="0.4">
      <c r="A169" s="28"/>
      <c r="B169" s="43"/>
      <c r="C169" s="71"/>
      <c r="D169" s="71"/>
      <c r="E169" s="72"/>
      <c r="F169" s="44" t="str">
        <f t="shared" si="4"/>
        <v/>
      </c>
      <c r="G169" s="54"/>
      <c r="H169" s="45"/>
      <c r="I169" s="46" t="str">
        <f t="shared" si="5"/>
        <v/>
      </c>
      <c r="J169" s="26"/>
    </row>
    <row r="170" spans="1:10" ht="18.75" x14ac:dyDescent="0.4">
      <c r="A170" s="28"/>
      <c r="B170" s="43"/>
      <c r="C170" s="71"/>
      <c r="D170" s="71"/>
      <c r="E170" s="72"/>
      <c r="F170" s="44" t="str">
        <f t="shared" si="4"/>
        <v/>
      </c>
      <c r="G170" s="54"/>
      <c r="H170" s="45"/>
      <c r="I170" s="46" t="str">
        <f t="shared" si="5"/>
        <v/>
      </c>
      <c r="J170" s="26"/>
    </row>
    <row r="171" spans="1:10" ht="18.75" x14ac:dyDescent="0.4">
      <c r="A171" s="28"/>
      <c r="B171" s="43"/>
      <c r="C171" s="71"/>
      <c r="D171" s="71"/>
      <c r="E171" s="72"/>
      <c r="F171" s="44" t="str">
        <f t="shared" si="4"/>
        <v/>
      </c>
      <c r="G171" s="54"/>
      <c r="H171" s="45"/>
      <c r="I171" s="46" t="str">
        <f t="shared" si="5"/>
        <v/>
      </c>
      <c r="J171" s="26"/>
    </row>
    <row r="172" spans="1:10" ht="18.75" x14ac:dyDescent="0.4">
      <c r="A172" s="28"/>
      <c r="B172" s="43"/>
      <c r="C172" s="71"/>
      <c r="D172" s="71"/>
      <c r="E172" s="72"/>
      <c r="F172" s="44" t="str">
        <f t="shared" si="4"/>
        <v/>
      </c>
      <c r="G172" s="54"/>
      <c r="H172" s="45"/>
      <c r="I172" s="46" t="str">
        <f t="shared" si="5"/>
        <v/>
      </c>
      <c r="J172" s="26"/>
    </row>
    <row r="173" spans="1:10" ht="18.75" x14ac:dyDescent="0.4">
      <c r="A173" s="28"/>
      <c r="B173" s="43"/>
      <c r="C173" s="71"/>
      <c r="D173" s="71"/>
      <c r="E173" s="72"/>
      <c r="F173" s="44" t="str">
        <f t="shared" si="4"/>
        <v/>
      </c>
      <c r="G173" s="54"/>
      <c r="H173" s="45"/>
      <c r="I173" s="46" t="str">
        <f t="shared" si="5"/>
        <v/>
      </c>
      <c r="J173" s="26"/>
    </row>
    <row r="174" spans="1:10" ht="18.75" x14ac:dyDescent="0.4">
      <c r="A174" s="28"/>
      <c r="B174" s="43"/>
      <c r="C174" s="71"/>
      <c r="D174" s="71"/>
      <c r="E174" s="72"/>
      <c r="F174" s="44" t="str">
        <f t="shared" si="4"/>
        <v/>
      </c>
      <c r="G174" s="54"/>
      <c r="H174" s="45"/>
      <c r="I174" s="46" t="str">
        <f t="shared" si="5"/>
        <v/>
      </c>
      <c r="J174" s="26"/>
    </row>
    <row r="175" spans="1:10" ht="18.75" x14ac:dyDescent="0.4">
      <c r="A175" s="28"/>
      <c r="B175" s="43"/>
      <c r="C175" s="71"/>
      <c r="D175" s="71"/>
      <c r="E175" s="72"/>
      <c r="F175" s="44" t="str">
        <f t="shared" si="4"/>
        <v/>
      </c>
      <c r="G175" s="54"/>
      <c r="H175" s="45"/>
      <c r="I175" s="46" t="str">
        <f t="shared" si="5"/>
        <v/>
      </c>
      <c r="J175" s="26"/>
    </row>
    <row r="176" spans="1:10" ht="18.75" x14ac:dyDescent="0.4">
      <c r="A176" s="28"/>
      <c r="B176" s="43"/>
      <c r="C176" s="71"/>
      <c r="D176" s="71"/>
      <c r="E176" s="72"/>
      <c r="F176" s="44" t="str">
        <f t="shared" si="4"/>
        <v/>
      </c>
      <c r="G176" s="54"/>
      <c r="H176" s="45"/>
      <c r="I176" s="46" t="str">
        <f t="shared" si="5"/>
        <v/>
      </c>
      <c r="J176" s="26"/>
    </row>
    <row r="177" spans="1:10" ht="18.75" x14ac:dyDescent="0.4">
      <c r="A177" s="28"/>
      <c r="B177" s="43"/>
      <c r="C177" s="71"/>
      <c r="D177" s="71"/>
      <c r="E177" s="72"/>
      <c r="F177" s="44" t="str">
        <f t="shared" si="4"/>
        <v/>
      </c>
      <c r="G177" s="54"/>
      <c r="H177" s="45"/>
      <c r="I177" s="46" t="str">
        <f t="shared" si="5"/>
        <v/>
      </c>
      <c r="J177" s="26"/>
    </row>
    <row r="178" spans="1:10" ht="18.75" x14ac:dyDescent="0.4">
      <c r="A178" s="28"/>
      <c r="B178" s="43"/>
      <c r="C178" s="71"/>
      <c r="D178" s="71"/>
      <c r="E178" s="72"/>
      <c r="F178" s="44" t="str">
        <f t="shared" si="4"/>
        <v/>
      </c>
      <c r="G178" s="54"/>
      <c r="H178" s="45"/>
      <c r="I178" s="46" t="str">
        <f t="shared" si="5"/>
        <v/>
      </c>
      <c r="J178" s="26"/>
    </row>
    <row r="179" spans="1:10" ht="18.75" x14ac:dyDescent="0.4">
      <c r="A179" s="28"/>
      <c r="B179" s="43"/>
      <c r="C179" s="71"/>
      <c r="D179" s="71"/>
      <c r="E179" s="72"/>
      <c r="F179" s="44" t="str">
        <f t="shared" si="4"/>
        <v/>
      </c>
      <c r="G179" s="54"/>
      <c r="H179" s="45"/>
      <c r="I179" s="46" t="str">
        <f t="shared" si="5"/>
        <v/>
      </c>
      <c r="J179" s="26"/>
    </row>
    <row r="180" spans="1:10" ht="18.75" x14ac:dyDescent="0.4">
      <c r="A180" s="28"/>
      <c r="B180" s="43"/>
      <c r="C180" s="71"/>
      <c r="D180" s="71"/>
      <c r="E180" s="72"/>
      <c r="F180" s="44" t="str">
        <f t="shared" si="4"/>
        <v/>
      </c>
      <c r="G180" s="54"/>
      <c r="H180" s="45"/>
      <c r="I180" s="46" t="str">
        <f t="shared" si="5"/>
        <v/>
      </c>
      <c r="J180" s="26"/>
    </row>
    <row r="181" spans="1:10" ht="18.75" x14ac:dyDescent="0.4">
      <c r="A181" s="28"/>
      <c r="B181" s="43"/>
      <c r="C181" s="71"/>
      <c r="D181" s="71"/>
      <c r="E181" s="72"/>
      <c r="F181" s="44" t="str">
        <f t="shared" si="4"/>
        <v/>
      </c>
      <c r="G181" s="54"/>
      <c r="H181" s="45"/>
      <c r="I181" s="46" t="str">
        <f t="shared" si="5"/>
        <v/>
      </c>
      <c r="J181" s="26"/>
    </row>
    <row r="182" spans="1:10" ht="18.75" x14ac:dyDescent="0.4">
      <c r="A182" s="28"/>
      <c r="B182" s="43"/>
      <c r="C182" s="71"/>
      <c r="D182" s="71"/>
      <c r="E182" s="72"/>
      <c r="F182" s="44" t="str">
        <f t="shared" si="4"/>
        <v/>
      </c>
      <c r="G182" s="54"/>
      <c r="H182" s="45"/>
      <c r="I182" s="46" t="str">
        <f t="shared" si="5"/>
        <v/>
      </c>
      <c r="J182" s="26"/>
    </row>
    <row r="183" spans="1:10" ht="18.75" x14ac:dyDescent="0.4">
      <c r="A183" s="28"/>
      <c r="B183" s="43"/>
      <c r="C183" s="71"/>
      <c r="D183" s="71"/>
      <c r="E183" s="72"/>
      <c r="F183" s="44" t="str">
        <f t="shared" si="4"/>
        <v/>
      </c>
      <c r="G183" s="54"/>
      <c r="H183" s="45"/>
      <c r="I183" s="46" t="str">
        <f t="shared" si="5"/>
        <v/>
      </c>
      <c r="J183" s="26"/>
    </row>
    <row r="184" spans="1:10" ht="18.75" x14ac:dyDescent="0.4">
      <c r="A184" s="28"/>
      <c r="B184" s="43"/>
      <c r="C184" s="71"/>
      <c r="D184" s="71"/>
      <c r="E184" s="72"/>
      <c r="F184" s="44" t="str">
        <f t="shared" si="4"/>
        <v/>
      </c>
      <c r="G184" s="54"/>
      <c r="H184" s="45"/>
      <c r="I184" s="46" t="str">
        <f t="shared" si="5"/>
        <v/>
      </c>
      <c r="J184" s="26"/>
    </row>
    <row r="185" spans="1:10" ht="18.75" x14ac:dyDescent="0.4">
      <c r="A185" s="28"/>
      <c r="B185" s="43"/>
      <c r="C185" s="71"/>
      <c r="D185" s="71"/>
      <c r="E185" s="72"/>
      <c r="F185" s="44" t="str">
        <f t="shared" si="4"/>
        <v/>
      </c>
      <c r="G185" s="54"/>
      <c r="H185" s="45"/>
      <c r="I185" s="46" t="str">
        <f t="shared" si="5"/>
        <v/>
      </c>
      <c r="J185" s="26"/>
    </row>
    <row r="186" spans="1:10" ht="18.75" x14ac:dyDescent="0.4">
      <c r="A186" s="28"/>
      <c r="B186" s="43"/>
      <c r="C186" s="71"/>
      <c r="D186" s="71"/>
      <c r="E186" s="72"/>
      <c r="F186" s="44" t="str">
        <f t="shared" si="4"/>
        <v/>
      </c>
      <c r="G186" s="54"/>
      <c r="H186" s="45"/>
      <c r="I186" s="46" t="str">
        <f t="shared" si="5"/>
        <v/>
      </c>
      <c r="J186" s="26"/>
    </row>
    <row r="187" spans="1:10" ht="18.75" x14ac:dyDescent="0.4">
      <c r="A187" s="28"/>
      <c r="B187" s="43"/>
      <c r="C187" s="71"/>
      <c r="D187" s="71"/>
      <c r="E187" s="72"/>
      <c r="F187" s="44" t="str">
        <f t="shared" si="4"/>
        <v/>
      </c>
      <c r="G187" s="54"/>
      <c r="H187" s="45"/>
      <c r="I187" s="46" t="str">
        <f t="shared" si="5"/>
        <v/>
      </c>
      <c r="J187" s="26"/>
    </row>
    <row r="188" spans="1:10" ht="18.75" x14ac:dyDescent="0.4">
      <c r="A188" s="28"/>
      <c r="B188" s="43"/>
      <c r="C188" s="71"/>
      <c r="D188" s="71"/>
      <c r="E188" s="72"/>
      <c r="F188" s="44" t="str">
        <f t="shared" si="4"/>
        <v/>
      </c>
      <c r="G188" s="54"/>
      <c r="H188" s="45"/>
      <c r="I188" s="46" t="str">
        <f t="shared" si="5"/>
        <v/>
      </c>
      <c r="J188" s="26"/>
    </row>
    <row r="189" spans="1:10" ht="18.75" x14ac:dyDescent="0.4">
      <c r="A189" s="28"/>
      <c r="B189" s="43"/>
      <c r="C189" s="71"/>
      <c r="D189" s="71"/>
      <c r="E189" s="72"/>
      <c r="F189" s="44" t="str">
        <f t="shared" si="4"/>
        <v/>
      </c>
      <c r="G189" s="54"/>
      <c r="H189" s="45"/>
      <c r="I189" s="46" t="str">
        <f t="shared" si="5"/>
        <v/>
      </c>
      <c r="J189" s="26"/>
    </row>
    <row r="190" spans="1:10" ht="18.75" x14ac:dyDescent="0.4">
      <c r="A190" s="28"/>
      <c r="B190" s="43"/>
      <c r="C190" s="71"/>
      <c r="D190" s="71"/>
      <c r="E190" s="72"/>
      <c r="F190" s="44" t="str">
        <f t="shared" si="4"/>
        <v/>
      </c>
      <c r="G190" s="54"/>
      <c r="H190" s="45"/>
      <c r="I190" s="46" t="str">
        <f t="shared" si="5"/>
        <v/>
      </c>
      <c r="J190" s="26"/>
    </row>
    <row r="191" spans="1:10" ht="18.75" x14ac:dyDescent="0.4">
      <c r="A191" s="28"/>
      <c r="B191" s="43"/>
      <c r="C191" s="71"/>
      <c r="D191" s="71"/>
      <c r="E191" s="72"/>
      <c r="F191" s="44" t="str">
        <f t="shared" si="4"/>
        <v/>
      </c>
      <c r="G191" s="54"/>
      <c r="H191" s="45"/>
      <c r="I191" s="46" t="str">
        <f t="shared" si="5"/>
        <v/>
      </c>
      <c r="J191" s="26"/>
    </row>
    <row r="192" spans="1:10" ht="18.75" x14ac:dyDescent="0.4">
      <c r="A192" s="28"/>
      <c r="B192" s="43"/>
      <c r="C192" s="71"/>
      <c r="D192" s="71"/>
      <c r="E192" s="72"/>
      <c r="F192" s="44" t="str">
        <f t="shared" si="4"/>
        <v/>
      </c>
      <c r="G192" s="54"/>
      <c r="H192" s="45"/>
      <c r="I192" s="46" t="str">
        <f t="shared" si="5"/>
        <v/>
      </c>
      <c r="J192" s="26"/>
    </row>
    <row r="193" spans="1:10" ht="18.75" x14ac:dyDescent="0.4">
      <c r="A193" s="28"/>
      <c r="B193" s="43"/>
      <c r="C193" s="71"/>
      <c r="D193" s="71"/>
      <c r="E193" s="72"/>
      <c r="F193" s="44" t="str">
        <f t="shared" si="4"/>
        <v/>
      </c>
      <c r="G193" s="54"/>
      <c r="H193" s="45"/>
      <c r="I193" s="46" t="str">
        <f t="shared" si="5"/>
        <v/>
      </c>
      <c r="J193" s="26"/>
    </row>
    <row r="194" spans="1:10" ht="18.75" x14ac:dyDescent="0.4">
      <c r="A194" s="28"/>
      <c r="B194" s="43"/>
      <c r="C194" s="71"/>
      <c r="D194" s="71"/>
      <c r="E194" s="72"/>
      <c r="F194" s="44" t="str">
        <f t="shared" si="4"/>
        <v/>
      </c>
      <c r="G194" s="54"/>
      <c r="H194" s="45"/>
      <c r="I194" s="46" t="str">
        <f t="shared" si="5"/>
        <v/>
      </c>
      <c r="J194" s="26"/>
    </row>
    <row r="195" spans="1:10" ht="18.75" x14ac:dyDescent="0.4">
      <c r="A195" s="28"/>
      <c r="B195" s="43"/>
      <c r="C195" s="71"/>
      <c r="D195" s="71"/>
      <c r="E195" s="72"/>
      <c r="F195" s="44" t="str">
        <f t="shared" si="4"/>
        <v/>
      </c>
      <c r="G195" s="54"/>
      <c r="H195" s="45"/>
      <c r="I195" s="46" t="str">
        <f t="shared" si="5"/>
        <v/>
      </c>
      <c r="J195" s="26"/>
    </row>
    <row r="196" spans="1:10" ht="18.75" x14ac:dyDescent="0.4">
      <c r="A196" s="28"/>
      <c r="B196" s="43"/>
      <c r="C196" s="71"/>
      <c r="D196" s="71"/>
      <c r="E196" s="72"/>
      <c r="F196" s="44" t="str">
        <f t="shared" ref="F196:F259" si="6">IF(E196="","",DATEDIF(C196,E196,"Y"))</f>
        <v/>
      </c>
      <c r="G196" s="54"/>
      <c r="H196" s="45"/>
      <c r="I196" s="46" t="str">
        <f t="shared" ref="I196:I259" si="7">IF(D196="","",DATEDIF(D196,E196,"Y"))</f>
        <v/>
      </c>
      <c r="J196" s="26"/>
    </row>
    <row r="197" spans="1:10" ht="18.75" x14ac:dyDescent="0.4">
      <c r="A197" s="28"/>
      <c r="B197" s="43"/>
      <c r="C197" s="71"/>
      <c r="D197" s="71"/>
      <c r="E197" s="72"/>
      <c r="F197" s="44" t="str">
        <f t="shared" si="6"/>
        <v/>
      </c>
      <c r="G197" s="54"/>
      <c r="H197" s="45"/>
      <c r="I197" s="46" t="str">
        <f t="shared" si="7"/>
        <v/>
      </c>
      <c r="J197" s="26"/>
    </row>
    <row r="198" spans="1:10" ht="18.75" x14ac:dyDescent="0.4">
      <c r="A198" s="28"/>
      <c r="B198" s="43"/>
      <c r="C198" s="71"/>
      <c r="D198" s="71"/>
      <c r="E198" s="72"/>
      <c r="F198" s="44" t="str">
        <f t="shared" si="6"/>
        <v/>
      </c>
      <c r="G198" s="54"/>
      <c r="H198" s="45"/>
      <c r="I198" s="46" t="str">
        <f t="shared" si="7"/>
        <v/>
      </c>
      <c r="J198" s="26"/>
    </row>
    <row r="199" spans="1:10" ht="18.75" x14ac:dyDescent="0.4">
      <c r="A199" s="28"/>
      <c r="B199" s="43"/>
      <c r="C199" s="71"/>
      <c r="D199" s="71"/>
      <c r="E199" s="72"/>
      <c r="F199" s="44" t="str">
        <f t="shared" si="6"/>
        <v/>
      </c>
      <c r="G199" s="54"/>
      <c r="H199" s="45"/>
      <c r="I199" s="46" t="str">
        <f t="shared" si="7"/>
        <v/>
      </c>
      <c r="J199" s="26"/>
    </row>
    <row r="200" spans="1:10" ht="18.75" x14ac:dyDescent="0.4">
      <c r="A200" s="28"/>
      <c r="B200" s="43"/>
      <c r="C200" s="71"/>
      <c r="D200" s="71"/>
      <c r="E200" s="72"/>
      <c r="F200" s="44" t="str">
        <f t="shared" si="6"/>
        <v/>
      </c>
      <c r="G200" s="54"/>
      <c r="H200" s="45"/>
      <c r="I200" s="46" t="str">
        <f t="shared" si="7"/>
        <v/>
      </c>
      <c r="J200" s="26"/>
    </row>
    <row r="201" spans="1:10" ht="18.75" x14ac:dyDescent="0.4">
      <c r="A201" s="28"/>
      <c r="B201" s="43"/>
      <c r="C201" s="71"/>
      <c r="D201" s="71"/>
      <c r="E201" s="72"/>
      <c r="F201" s="44" t="str">
        <f t="shared" si="6"/>
        <v/>
      </c>
      <c r="G201" s="54"/>
      <c r="H201" s="45"/>
      <c r="I201" s="46" t="str">
        <f t="shared" si="7"/>
        <v/>
      </c>
      <c r="J201" s="26"/>
    </row>
    <row r="202" spans="1:10" ht="18.75" x14ac:dyDescent="0.4">
      <c r="A202" s="28"/>
      <c r="B202" s="43"/>
      <c r="C202" s="71"/>
      <c r="D202" s="71"/>
      <c r="E202" s="72"/>
      <c r="F202" s="44" t="str">
        <f t="shared" si="6"/>
        <v/>
      </c>
      <c r="G202" s="54"/>
      <c r="H202" s="45"/>
      <c r="I202" s="46" t="str">
        <f t="shared" si="7"/>
        <v/>
      </c>
      <c r="J202" s="26"/>
    </row>
    <row r="203" spans="1:10" ht="18.75" x14ac:dyDescent="0.4">
      <c r="A203" s="28"/>
      <c r="B203" s="43"/>
      <c r="C203" s="71"/>
      <c r="D203" s="71"/>
      <c r="E203" s="72"/>
      <c r="F203" s="44" t="str">
        <f t="shared" si="6"/>
        <v/>
      </c>
      <c r="G203" s="54"/>
      <c r="H203" s="45"/>
      <c r="I203" s="46" t="str">
        <f t="shared" si="7"/>
        <v/>
      </c>
      <c r="J203" s="26"/>
    </row>
    <row r="204" spans="1:10" ht="18.75" x14ac:dyDescent="0.4">
      <c r="A204" s="28"/>
      <c r="B204" s="43"/>
      <c r="C204" s="71"/>
      <c r="D204" s="71"/>
      <c r="E204" s="72"/>
      <c r="F204" s="44" t="str">
        <f t="shared" si="6"/>
        <v/>
      </c>
      <c r="G204" s="54"/>
      <c r="H204" s="45"/>
      <c r="I204" s="46" t="str">
        <f t="shared" si="7"/>
        <v/>
      </c>
      <c r="J204" s="26"/>
    </row>
    <row r="205" spans="1:10" ht="18.75" x14ac:dyDescent="0.4">
      <c r="A205" s="28"/>
      <c r="B205" s="43"/>
      <c r="C205" s="71"/>
      <c r="D205" s="71"/>
      <c r="E205" s="72"/>
      <c r="F205" s="44" t="str">
        <f t="shared" si="6"/>
        <v/>
      </c>
      <c r="G205" s="54"/>
      <c r="H205" s="45"/>
      <c r="I205" s="46" t="str">
        <f t="shared" si="7"/>
        <v/>
      </c>
      <c r="J205" s="26"/>
    </row>
    <row r="206" spans="1:10" ht="18.75" x14ac:dyDescent="0.4">
      <c r="A206" s="28"/>
      <c r="B206" s="43"/>
      <c r="C206" s="71"/>
      <c r="D206" s="71"/>
      <c r="E206" s="72"/>
      <c r="F206" s="44" t="str">
        <f t="shared" si="6"/>
        <v/>
      </c>
      <c r="G206" s="54"/>
      <c r="H206" s="45"/>
      <c r="I206" s="46" t="str">
        <f t="shared" si="7"/>
        <v/>
      </c>
      <c r="J206" s="26"/>
    </row>
    <row r="207" spans="1:10" ht="18.75" x14ac:dyDescent="0.4">
      <c r="A207" s="28"/>
      <c r="B207" s="43"/>
      <c r="C207" s="71"/>
      <c r="D207" s="71"/>
      <c r="E207" s="72"/>
      <c r="F207" s="44" t="str">
        <f t="shared" si="6"/>
        <v/>
      </c>
      <c r="G207" s="54"/>
      <c r="H207" s="45"/>
      <c r="I207" s="46" t="str">
        <f t="shared" si="7"/>
        <v/>
      </c>
      <c r="J207" s="26"/>
    </row>
    <row r="208" spans="1:10" ht="18.75" x14ac:dyDescent="0.4">
      <c r="A208" s="28"/>
      <c r="B208" s="43"/>
      <c r="C208" s="71"/>
      <c r="D208" s="71"/>
      <c r="E208" s="72"/>
      <c r="F208" s="44" t="str">
        <f t="shared" si="6"/>
        <v/>
      </c>
      <c r="G208" s="54"/>
      <c r="H208" s="45"/>
      <c r="I208" s="46" t="str">
        <f t="shared" si="7"/>
        <v/>
      </c>
      <c r="J208" s="26"/>
    </row>
    <row r="209" spans="1:10" ht="18.75" x14ac:dyDescent="0.4">
      <c r="A209" s="28"/>
      <c r="B209" s="43"/>
      <c r="C209" s="71"/>
      <c r="D209" s="71"/>
      <c r="E209" s="72"/>
      <c r="F209" s="44" t="str">
        <f t="shared" si="6"/>
        <v/>
      </c>
      <c r="G209" s="54"/>
      <c r="H209" s="45"/>
      <c r="I209" s="46" t="str">
        <f t="shared" si="7"/>
        <v/>
      </c>
      <c r="J209" s="26"/>
    </row>
    <row r="210" spans="1:10" ht="18.75" x14ac:dyDescent="0.4">
      <c r="A210" s="28"/>
      <c r="B210" s="43"/>
      <c r="C210" s="71"/>
      <c r="D210" s="71"/>
      <c r="E210" s="72"/>
      <c r="F210" s="44" t="str">
        <f t="shared" si="6"/>
        <v/>
      </c>
      <c r="G210" s="54"/>
      <c r="H210" s="45"/>
      <c r="I210" s="46" t="str">
        <f t="shared" si="7"/>
        <v/>
      </c>
      <c r="J210" s="26"/>
    </row>
    <row r="211" spans="1:10" ht="18.75" x14ac:dyDescent="0.4">
      <c r="A211" s="28"/>
      <c r="B211" s="43"/>
      <c r="C211" s="71"/>
      <c r="D211" s="71"/>
      <c r="E211" s="72"/>
      <c r="F211" s="44" t="str">
        <f t="shared" si="6"/>
        <v/>
      </c>
      <c r="G211" s="54"/>
      <c r="H211" s="45"/>
      <c r="I211" s="46" t="str">
        <f t="shared" si="7"/>
        <v/>
      </c>
      <c r="J211" s="26"/>
    </row>
    <row r="212" spans="1:10" ht="18.75" x14ac:dyDescent="0.4">
      <c r="A212" s="28"/>
      <c r="B212" s="43"/>
      <c r="C212" s="71"/>
      <c r="D212" s="71"/>
      <c r="E212" s="72"/>
      <c r="F212" s="44" t="str">
        <f t="shared" si="6"/>
        <v/>
      </c>
      <c r="G212" s="54"/>
      <c r="H212" s="45"/>
      <c r="I212" s="46" t="str">
        <f t="shared" si="7"/>
        <v/>
      </c>
      <c r="J212" s="26"/>
    </row>
    <row r="213" spans="1:10" ht="18.75" x14ac:dyDescent="0.4">
      <c r="A213" s="28"/>
      <c r="B213" s="43"/>
      <c r="C213" s="71"/>
      <c r="D213" s="71"/>
      <c r="E213" s="72"/>
      <c r="F213" s="44" t="str">
        <f t="shared" si="6"/>
        <v/>
      </c>
      <c r="G213" s="54"/>
      <c r="H213" s="45"/>
      <c r="I213" s="46" t="str">
        <f t="shared" si="7"/>
        <v/>
      </c>
      <c r="J213" s="26"/>
    </row>
    <row r="214" spans="1:10" ht="18.75" x14ac:dyDescent="0.4">
      <c r="A214" s="28"/>
      <c r="B214" s="43"/>
      <c r="C214" s="71"/>
      <c r="D214" s="71"/>
      <c r="E214" s="72"/>
      <c r="F214" s="44" t="str">
        <f t="shared" si="6"/>
        <v/>
      </c>
      <c r="G214" s="54"/>
      <c r="H214" s="45"/>
      <c r="I214" s="46" t="str">
        <f t="shared" si="7"/>
        <v/>
      </c>
      <c r="J214" s="26"/>
    </row>
    <row r="215" spans="1:10" ht="18.75" x14ac:dyDescent="0.4">
      <c r="A215" s="28"/>
      <c r="B215" s="43"/>
      <c r="C215" s="71"/>
      <c r="D215" s="71"/>
      <c r="E215" s="72"/>
      <c r="F215" s="44" t="str">
        <f t="shared" si="6"/>
        <v/>
      </c>
      <c r="G215" s="54"/>
      <c r="H215" s="45"/>
      <c r="I215" s="46" t="str">
        <f t="shared" si="7"/>
        <v/>
      </c>
      <c r="J215" s="26"/>
    </row>
    <row r="216" spans="1:10" ht="18.75" x14ac:dyDescent="0.4">
      <c r="A216" s="28"/>
      <c r="B216" s="43"/>
      <c r="C216" s="71"/>
      <c r="D216" s="71"/>
      <c r="E216" s="72"/>
      <c r="F216" s="44" t="str">
        <f t="shared" si="6"/>
        <v/>
      </c>
      <c r="G216" s="54"/>
      <c r="H216" s="45"/>
      <c r="I216" s="46" t="str">
        <f t="shared" si="7"/>
        <v/>
      </c>
      <c r="J216" s="26"/>
    </row>
    <row r="217" spans="1:10" ht="18.75" x14ac:dyDescent="0.4">
      <c r="A217" s="28"/>
      <c r="B217" s="43"/>
      <c r="C217" s="71"/>
      <c r="D217" s="71"/>
      <c r="E217" s="72"/>
      <c r="F217" s="44" t="str">
        <f t="shared" si="6"/>
        <v/>
      </c>
      <c r="G217" s="54"/>
      <c r="H217" s="45"/>
      <c r="I217" s="46" t="str">
        <f t="shared" si="7"/>
        <v/>
      </c>
      <c r="J217" s="26"/>
    </row>
    <row r="218" spans="1:10" ht="18.75" x14ac:dyDescent="0.4">
      <c r="A218" s="28"/>
      <c r="B218" s="43"/>
      <c r="C218" s="71"/>
      <c r="D218" s="71"/>
      <c r="E218" s="72"/>
      <c r="F218" s="44" t="str">
        <f t="shared" si="6"/>
        <v/>
      </c>
      <c r="G218" s="54"/>
      <c r="H218" s="45"/>
      <c r="I218" s="46" t="str">
        <f t="shared" si="7"/>
        <v/>
      </c>
      <c r="J218" s="26"/>
    </row>
    <row r="219" spans="1:10" ht="18.75" x14ac:dyDescent="0.4">
      <c r="A219" s="28"/>
      <c r="B219" s="43"/>
      <c r="C219" s="71"/>
      <c r="D219" s="71"/>
      <c r="E219" s="72"/>
      <c r="F219" s="44" t="str">
        <f t="shared" si="6"/>
        <v/>
      </c>
      <c r="G219" s="54"/>
      <c r="H219" s="45"/>
      <c r="I219" s="46" t="str">
        <f t="shared" si="7"/>
        <v/>
      </c>
      <c r="J219" s="26"/>
    </row>
    <row r="220" spans="1:10" ht="18.75" x14ac:dyDescent="0.4">
      <c r="A220" s="28"/>
      <c r="B220" s="43"/>
      <c r="C220" s="71"/>
      <c r="D220" s="71"/>
      <c r="E220" s="72"/>
      <c r="F220" s="44" t="str">
        <f t="shared" si="6"/>
        <v/>
      </c>
      <c r="G220" s="54"/>
      <c r="H220" s="45"/>
      <c r="I220" s="46" t="str">
        <f t="shared" si="7"/>
        <v/>
      </c>
      <c r="J220" s="26"/>
    </row>
    <row r="221" spans="1:10" ht="18.75" x14ac:dyDescent="0.4">
      <c r="A221" s="28"/>
      <c r="B221" s="43"/>
      <c r="C221" s="71"/>
      <c r="D221" s="71"/>
      <c r="E221" s="72"/>
      <c r="F221" s="44" t="str">
        <f t="shared" si="6"/>
        <v/>
      </c>
      <c r="G221" s="54"/>
      <c r="H221" s="45"/>
      <c r="I221" s="46" t="str">
        <f t="shared" si="7"/>
        <v/>
      </c>
      <c r="J221" s="26"/>
    </row>
    <row r="222" spans="1:10" ht="18.75" x14ac:dyDescent="0.4">
      <c r="A222" s="28"/>
      <c r="B222" s="43"/>
      <c r="C222" s="71"/>
      <c r="D222" s="71"/>
      <c r="E222" s="72"/>
      <c r="F222" s="44" t="str">
        <f t="shared" si="6"/>
        <v/>
      </c>
      <c r="G222" s="54"/>
      <c r="H222" s="45"/>
      <c r="I222" s="46" t="str">
        <f t="shared" si="7"/>
        <v/>
      </c>
      <c r="J222" s="26"/>
    </row>
    <row r="223" spans="1:10" ht="18.75" x14ac:dyDescent="0.4">
      <c r="A223" s="28"/>
      <c r="B223" s="43"/>
      <c r="C223" s="71"/>
      <c r="D223" s="71"/>
      <c r="E223" s="72"/>
      <c r="F223" s="44" t="str">
        <f t="shared" si="6"/>
        <v/>
      </c>
      <c r="G223" s="54"/>
      <c r="H223" s="45"/>
      <c r="I223" s="46" t="str">
        <f t="shared" si="7"/>
        <v/>
      </c>
      <c r="J223" s="26"/>
    </row>
    <row r="224" spans="1:10" ht="18.75" x14ac:dyDescent="0.4">
      <c r="A224" s="28"/>
      <c r="B224" s="43"/>
      <c r="C224" s="71"/>
      <c r="D224" s="71"/>
      <c r="E224" s="72"/>
      <c r="F224" s="44" t="str">
        <f t="shared" si="6"/>
        <v/>
      </c>
      <c r="G224" s="54"/>
      <c r="H224" s="45"/>
      <c r="I224" s="46" t="str">
        <f t="shared" si="7"/>
        <v/>
      </c>
      <c r="J224" s="26"/>
    </row>
    <row r="225" spans="1:10" ht="18.75" x14ac:dyDescent="0.4">
      <c r="A225" s="28"/>
      <c r="B225" s="43"/>
      <c r="C225" s="71"/>
      <c r="D225" s="71"/>
      <c r="E225" s="72"/>
      <c r="F225" s="44" t="str">
        <f t="shared" si="6"/>
        <v/>
      </c>
      <c r="G225" s="54"/>
      <c r="H225" s="45"/>
      <c r="I225" s="46" t="str">
        <f t="shared" si="7"/>
        <v/>
      </c>
      <c r="J225" s="26"/>
    </row>
    <row r="226" spans="1:10" ht="18.75" x14ac:dyDescent="0.4">
      <c r="A226" s="28"/>
      <c r="B226" s="43"/>
      <c r="C226" s="71"/>
      <c r="D226" s="71"/>
      <c r="E226" s="72"/>
      <c r="F226" s="44" t="str">
        <f t="shared" si="6"/>
        <v/>
      </c>
      <c r="G226" s="54"/>
      <c r="H226" s="45"/>
      <c r="I226" s="46" t="str">
        <f t="shared" si="7"/>
        <v/>
      </c>
      <c r="J226" s="26"/>
    </row>
    <row r="227" spans="1:10" ht="18.75" x14ac:dyDescent="0.4">
      <c r="A227" s="28"/>
      <c r="B227" s="43"/>
      <c r="C227" s="71"/>
      <c r="D227" s="71"/>
      <c r="E227" s="72"/>
      <c r="F227" s="44" t="str">
        <f t="shared" si="6"/>
        <v/>
      </c>
      <c r="G227" s="54"/>
      <c r="H227" s="45"/>
      <c r="I227" s="46" t="str">
        <f t="shared" si="7"/>
        <v/>
      </c>
      <c r="J227" s="26"/>
    </row>
    <row r="228" spans="1:10" ht="18.75" x14ac:dyDescent="0.4">
      <c r="A228" s="28"/>
      <c r="B228" s="43"/>
      <c r="C228" s="71"/>
      <c r="D228" s="71"/>
      <c r="E228" s="72"/>
      <c r="F228" s="44" t="str">
        <f t="shared" si="6"/>
        <v/>
      </c>
      <c r="G228" s="54"/>
      <c r="H228" s="45"/>
      <c r="I228" s="46" t="str">
        <f t="shared" si="7"/>
        <v/>
      </c>
      <c r="J228" s="26"/>
    </row>
    <row r="229" spans="1:10" ht="18.75" x14ac:dyDescent="0.4">
      <c r="A229" s="28"/>
      <c r="B229" s="43"/>
      <c r="C229" s="71"/>
      <c r="D229" s="71"/>
      <c r="E229" s="72"/>
      <c r="F229" s="44" t="str">
        <f t="shared" si="6"/>
        <v/>
      </c>
      <c r="G229" s="54"/>
      <c r="H229" s="45"/>
      <c r="I229" s="46" t="str">
        <f t="shared" si="7"/>
        <v/>
      </c>
      <c r="J229" s="26"/>
    </row>
    <row r="230" spans="1:10" ht="18.75" x14ac:dyDescent="0.4">
      <c r="A230" s="28"/>
      <c r="B230" s="43"/>
      <c r="C230" s="71"/>
      <c r="D230" s="71"/>
      <c r="E230" s="72"/>
      <c r="F230" s="44" t="str">
        <f t="shared" si="6"/>
        <v/>
      </c>
      <c r="G230" s="54"/>
      <c r="H230" s="45"/>
      <c r="I230" s="46" t="str">
        <f t="shared" si="7"/>
        <v/>
      </c>
      <c r="J230" s="26"/>
    </row>
    <row r="231" spans="1:10" ht="18.75" x14ac:dyDescent="0.4">
      <c r="A231" s="28"/>
      <c r="B231" s="43"/>
      <c r="C231" s="71"/>
      <c r="D231" s="71"/>
      <c r="E231" s="72"/>
      <c r="F231" s="44" t="str">
        <f t="shared" si="6"/>
        <v/>
      </c>
      <c r="G231" s="54"/>
      <c r="H231" s="45"/>
      <c r="I231" s="46" t="str">
        <f t="shared" si="7"/>
        <v/>
      </c>
      <c r="J231" s="26"/>
    </row>
    <row r="232" spans="1:10" ht="18.75" x14ac:dyDescent="0.4">
      <c r="A232" s="28"/>
      <c r="B232" s="43"/>
      <c r="C232" s="71"/>
      <c r="D232" s="71"/>
      <c r="E232" s="72"/>
      <c r="F232" s="44" t="str">
        <f t="shared" si="6"/>
        <v/>
      </c>
      <c r="G232" s="54"/>
      <c r="H232" s="45"/>
      <c r="I232" s="46" t="str">
        <f t="shared" si="7"/>
        <v/>
      </c>
      <c r="J232" s="26"/>
    </row>
    <row r="233" spans="1:10" ht="18.75" x14ac:dyDescent="0.4">
      <c r="A233" s="28"/>
      <c r="B233" s="43"/>
      <c r="C233" s="71"/>
      <c r="D233" s="71"/>
      <c r="E233" s="72"/>
      <c r="F233" s="44" t="str">
        <f t="shared" si="6"/>
        <v/>
      </c>
      <c r="G233" s="54"/>
      <c r="H233" s="45"/>
      <c r="I233" s="46" t="str">
        <f t="shared" si="7"/>
        <v/>
      </c>
      <c r="J233" s="26"/>
    </row>
    <row r="234" spans="1:10" ht="18.75" x14ac:dyDescent="0.4">
      <c r="A234" s="28"/>
      <c r="B234" s="43"/>
      <c r="C234" s="71"/>
      <c r="D234" s="71"/>
      <c r="E234" s="72"/>
      <c r="F234" s="44" t="str">
        <f t="shared" si="6"/>
        <v/>
      </c>
      <c r="G234" s="54"/>
      <c r="H234" s="45"/>
      <c r="I234" s="46" t="str">
        <f t="shared" si="7"/>
        <v/>
      </c>
      <c r="J234" s="26"/>
    </row>
    <row r="235" spans="1:10" ht="18.75" x14ac:dyDescent="0.4">
      <c r="A235" s="28"/>
      <c r="B235" s="43"/>
      <c r="C235" s="71"/>
      <c r="D235" s="71"/>
      <c r="E235" s="72"/>
      <c r="F235" s="44" t="str">
        <f t="shared" si="6"/>
        <v/>
      </c>
      <c r="G235" s="54"/>
      <c r="H235" s="45"/>
      <c r="I235" s="46" t="str">
        <f t="shared" si="7"/>
        <v/>
      </c>
      <c r="J235" s="26"/>
    </row>
    <row r="236" spans="1:10" ht="18.75" x14ac:dyDescent="0.4">
      <c r="A236" s="28"/>
      <c r="B236" s="43"/>
      <c r="C236" s="71"/>
      <c r="D236" s="71"/>
      <c r="E236" s="72"/>
      <c r="F236" s="44" t="str">
        <f t="shared" si="6"/>
        <v/>
      </c>
      <c r="G236" s="54"/>
      <c r="H236" s="45"/>
      <c r="I236" s="46" t="str">
        <f t="shared" si="7"/>
        <v/>
      </c>
      <c r="J236" s="26"/>
    </row>
    <row r="237" spans="1:10" ht="18.75" x14ac:dyDescent="0.4">
      <c r="A237" s="28"/>
      <c r="B237" s="43"/>
      <c r="C237" s="71"/>
      <c r="D237" s="71"/>
      <c r="E237" s="72"/>
      <c r="F237" s="44" t="str">
        <f t="shared" si="6"/>
        <v/>
      </c>
      <c r="G237" s="54"/>
      <c r="H237" s="45"/>
      <c r="I237" s="46" t="str">
        <f t="shared" si="7"/>
        <v/>
      </c>
      <c r="J237" s="26"/>
    </row>
    <row r="238" spans="1:10" ht="18.75" x14ac:dyDescent="0.4">
      <c r="A238" s="28"/>
      <c r="B238" s="43"/>
      <c r="C238" s="71"/>
      <c r="D238" s="71"/>
      <c r="E238" s="72"/>
      <c r="F238" s="44" t="str">
        <f t="shared" si="6"/>
        <v/>
      </c>
      <c r="G238" s="54"/>
      <c r="H238" s="45"/>
      <c r="I238" s="46" t="str">
        <f t="shared" si="7"/>
        <v/>
      </c>
      <c r="J238" s="26"/>
    </row>
    <row r="239" spans="1:10" ht="18.75" x14ac:dyDescent="0.4">
      <c r="A239" s="28"/>
      <c r="B239" s="43"/>
      <c r="C239" s="71"/>
      <c r="D239" s="71"/>
      <c r="E239" s="72"/>
      <c r="F239" s="44" t="str">
        <f t="shared" si="6"/>
        <v/>
      </c>
      <c r="G239" s="54"/>
      <c r="H239" s="45"/>
      <c r="I239" s="46" t="str">
        <f t="shared" si="7"/>
        <v/>
      </c>
      <c r="J239" s="26"/>
    </row>
    <row r="240" spans="1:10" ht="18.75" x14ac:dyDescent="0.4">
      <c r="A240" s="28"/>
      <c r="B240" s="43"/>
      <c r="C240" s="71"/>
      <c r="D240" s="71"/>
      <c r="E240" s="72"/>
      <c r="F240" s="44" t="str">
        <f t="shared" si="6"/>
        <v/>
      </c>
      <c r="G240" s="54"/>
      <c r="H240" s="45"/>
      <c r="I240" s="46" t="str">
        <f t="shared" si="7"/>
        <v/>
      </c>
      <c r="J240" s="26"/>
    </row>
    <row r="241" spans="1:10" ht="18.75" x14ac:dyDescent="0.4">
      <c r="A241" s="28"/>
      <c r="B241" s="43"/>
      <c r="C241" s="71"/>
      <c r="D241" s="71"/>
      <c r="E241" s="72"/>
      <c r="F241" s="44" t="str">
        <f t="shared" si="6"/>
        <v/>
      </c>
      <c r="G241" s="54"/>
      <c r="H241" s="45"/>
      <c r="I241" s="46" t="str">
        <f t="shared" si="7"/>
        <v/>
      </c>
      <c r="J241" s="26"/>
    </row>
    <row r="242" spans="1:10" ht="18.75" x14ac:dyDescent="0.4">
      <c r="A242" s="28"/>
      <c r="B242" s="43"/>
      <c r="C242" s="71"/>
      <c r="D242" s="71"/>
      <c r="E242" s="72"/>
      <c r="F242" s="44" t="str">
        <f t="shared" si="6"/>
        <v/>
      </c>
      <c r="G242" s="54"/>
      <c r="H242" s="45"/>
      <c r="I242" s="46" t="str">
        <f t="shared" si="7"/>
        <v/>
      </c>
      <c r="J242" s="26"/>
    </row>
    <row r="243" spans="1:10" ht="18.75" x14ac:dyDescent="0.4">
      <c r="A243" s="28"/>
      <c r="B243" s="43"/>
      <c r="C243" s="71"/>
      <c r="D243" s="71"/>
      <c r="E243" s="72"/>
      <c r="F243" s="44" t="str">
        <f t="shared" si="6"/>
        <v/>
      </c>
      <c r="G243" s="54"/>
      <c r="H243" s="45"/>
      <c r="I243" s="46" t="str">
        <f t="shared" si="7"/>
        <v/>
      </c>
      <c r="J243" s="26"/>
    </row>
    <row r="244" spans="1:10" ht="18.75" x14ac:dyDescent="0.4">
      <c r="A244" s="28"/>
      <c r="B244" s="43"/>
      <c r="C244" s="71"/>
      <c r="D244" s="71"/>
      <c r="E244" s="72"/>
      <c r="F244" s="44" t="str">
        <f t="shared" si="6"/>
        <v/>
      </c>
      <c r="G244" s="54"/>
      <c r="H244" s="45"/>
      <c r="I244" s="46" t="str">
        <f t="shared" si="7"/>
        <v/>
      </c>
      <c r="J244" s="26"/>
    </row>
    <row r="245" spans="1:10" ht="18.75" x14ac:dyDescent="0.4">
      <c r="A245" s="28"/>
      <c r="B245" s="43"/>
      <c r="C245" s="71"/>
      <c r="D245" s="71"/>
      <c r="E245" s="72"/>
      <c r="F245" s="44" t="str">
        <f t="shared" si="6"/>
        <v/>
      </c>
      <c r="G245" s="54"/>
      <c r="H245" s="45"/>
      <c r="I245" s="46" t="str">
        <f t="shared" si="7"/>
        <v/>
      </c>
      <c r="J245" s="26"/>
    </row>
    <row r="246" spans="1:10" ht="18.75" x14ac:dyDescent="0.4">
      <c r="A246" s="28"/>
      <c r="B246" s="43"/>
      <c r="C246" s="71"/>
      <c r="D246" s="71"/>
      <c r="E246" s="72"/>
      <c r="F246" s="44" t="str">
        <f t="shared" si="6"/>
        <v/>
      </c>
      <c r="G246" s="54"/>
      <c r="H246" s="45"/>
      <c r="I246" s="46" t="str">
        <f t="shared" si="7"/>
        <v/>
      </c>
      <c r="J246" s="26"/>
    </row>
    <row r="247" spans="1:10" ht="18.75" x14ac:dyDescent="0.4">
      <c r="A247" s="28"/>
      <c r="B247" s="43"/>
      <c r="C247" s="71"/>
      <c r="D247" s="71"/>
      <c r="E247" s="72"/>
      <c r="F247" s="44" t="str">
        <f t="shared" si="6"/>
        <v/>
      </c>
      <c r="G247" s="54"/>
      <c r="H247" s="45"/>
      <c r="I247" s="46" t="str">
        <f t="shared" si="7"/>
        <v/>
      </c>
      <c r="J247" s="26"/>
    </row>
    <row r="248" spans="1:10" ht="18.75" x14ac:dyDescent="0.4">
      <c r="A248" s="28"/>
      <c r="B248" s="43"/>
      <c r="C248" s="71"/>
      <c r="D248" s="71"/>
      <c r="E248" s="72"/>
      <c r="F248" s="44" t="str">
        <f t="shared" si="6"/>
        <v/>
      </c>
      <c r="G248" s="54"/>
      <c r="H248" s="45"/>
      <c r="I248" s="46" t="str">
        <f t="shared" si="7"/>
        <v/>
      </c>
      <c r="J248" s="26"/>
    </row>
    <row r="249" spans="1:10" ht="18.75" x14ac:dyDescent="0.4">
      <c r="A249" s="28"/>
      <c r="B249" s="43"/>
      <c r="C249" s="71"/>
      <c r="D249" s="71"/>
      <c r="E249" s="72"/>
      <c r="F249" s="44" t="str">
        <f t="shared" si="6"/>
        <v/>
      </c>
      <c r="G249" s="54"/>
      <c r="H249" s="45"/>
      <c r="I249" s="46" t="str">
        <f t="shared" si="7"/>
        <v/>
      </c>
      <c r="J249" s="26"/>
    </row>
    <row r="250" spans="1:10" ht="18.75" x14ac:dyDescent="0.4">
      <c r="A250" s="28"/>
      <c r="B250" s="43"/>
      <c r="C250" s="71"/>
      <c r="D250" s="71"/>
      <c r="E250" s="72"/>
      <c r="F250" s="44" t="str">
        <f t="shared" si="6"/>
        <v/>
      </c>
      <c r="G250" s="54"/>
      <c r="H250" s="45"/>
      <c r="I250" s="46" t="str">
        <f t="shared" si="7"/>
        <v/>
      </c>
      <c r="J250" s="26"/>
    </row>
    <row r="251" spans="1:10" ht="18.75" x14ac:dyDescent="0.4">
      <c r="A251" s="28"/>
      <c r="B251" s="43"/>
      <c r="C251" s="71"/>
      <c r="D251" s="71"/>
      <c r="E251" s="72"/>
      <c r="F251" s="44" t="str">
        <f t="shared" si="6"/>
        <v/>
      </c>
      <c r="G251" s="54"/>
      <c r="H251" s="45"/>
      <c r="I251" s="46" t="str">
        <f t="shared" si="7"/>
        <v/>
      </c>
      <c r="J251" s="26"/>
    </row>
    <row r="252" spans="1:10" ht="18.75" x14ac:dyDescent="0.4">
      <c r="A252" s="28"/>
      <c r="B252" s="43"/>
      <c r="C252" s="71"/>
      <c r="D252" s="71"/>
      <c r="E252" s="72"/>
      <c r="F252" s="44" t="str">
        <f t="shared" si="6"/>
        <v/>
      </c>
      <c r="G252" s="54"/>
      <c r="H252" s="45"/>
      <c r="I252" s="46" t="str">
        <f t="shared" si="7"/>
        <v/>
      </c>
      <c r="J252" s="26"/>
    </row>
    <row r="253" spans="1:10" ht="18.75" x14ac:dyDescent="0.4">
      <c r="A253" s="28"/>
      <c r="B253" s="43"/>
      <c r="C253" s="71"/>
      <c r="D253" s="71"/>
      <c r="E253" s="72"/>
      <c r="F253" s="44" t="str">
        <f t="shared" si="6"/>
        <v/>
      </c>
      <c r="G253" s="54"/>
      <c r="H253" s="45"/>
      <c r="I253" s="46" t="str">
        <f t="shared" si="7"/>
        <v/>
      </c>
      <c r="J253" s="26"/>
    </row>
    <row r="254" spans="1:10" ht="18.75" x14ac:dyDescent="0.4">
      <c r="A254" s="28"/>
      <c r="B254" s="43"/>
      <c r="C254" s="71"/>
      <c r="D254" s="71"/>
      <c r="E254" s="72"/>
      <c r="F254" s="44" t="str">
        <f t="shared" si="6"/>
        <v/>
      </c>
      <c r="G254" s="54"/>
      <c r="H254" s="45"/>
      <c r="I254" s="46" t="str">
        <f t="shared" si="7"/>
        <v/>
      </c>
      <c r="J254" s="26"/>
    </row>
    <row r="255" spans="1:10" ht="18.75" x14ac:dyDescent="0.4">
      <c r="A255" s="28"/>
      <c r="B255" s="43"/>
      <c r="C255" s="71"/>
      <c r="D255" s="71"/>
      <c r="E255" s="72"/>
      <c r="F255" s="44" t="str">
        <f t="shared" si="6"/>
        <v/>
      </c>
      <c r="G255" s="54"/>
      <c r="H255" s="45"/>
      <c r="I255" s="46" t="str">
        <f t="shared" si="7"/>
        <v/>
      </c>
      <c r="J255" s="26"/>
    </row>
    <row r="256" spans="1:10" ht="18.75" x14ac:dyDescent="0.4">
      <c r="A256" s="28"/>
      <c r="B256" s="43"/>
      <c r="C256" s="71"/>
      <c r="D256" s="71"/>
      <c r="E256" s="72"/>
      <c r="F256" s="44" t="str">
        <f t="shared" si="6"/>
        <v/>
      </c>
      <c r="G256" s="54"/>
      <c r="H256" s="45"/>
      <c r="I256" s="46" t="str">
        <f t="shared" si="7"/>
        <v/>
      </c>
      <c r="J256" s="26"/>
    </row>
    <row r="257" spans="1:10" ht="18.75" x14ac:dyDescent="0.4">
      <c r="A257" s="28"/>
      <c r="B257" s="43"/>
      <c r="C257" s="71"/>
      <c r="D257" s="71"/>
      <c r="E257" s="72"/>
      <c r="F257" s="44" t="str">
        <f t="shared" si="6"/>
        <v/>
      </c>
      <c r="G257" s="54"/>
      <c r="H257" s="45"/>
      <c r="I257" s="46" t="str">
        <f t="shared" si="7"/>
        <v/>
      </c>
      <c r="J257" s="26"/>
    </row>
    <row r="258" spans="1:10" ht="18.75" x14ac:dyDescent="0.4">
      <c r="A258" s="28"/>
      <c r="B258" s="43"/>
      <c r="C258" s="71"/>
      <c r="D258" s="71"/>
      <c r="E258" s="72"/>
      <c r="F258" s="44" t="str">
        <f t="shared" si="6"/>
        <v/>
      </c>
      <c r="G258" s="54"/>
      <c r="H258" s="45"/>
      <c r="I258" s="46" t="str">
        <f t="shared" si="7"/>
        <v/>
      </c>
      <c r="J258" s="26"/>
    </row>
    <row r="259" spans="1:10" ht="18.75" x14ac:dyDescent="0.4">
      <c r="A259" s="28"/>
      <c r="B259" s="43"/>
      <c r="C259" s="71"/>
      <c r="D259" s="71"/>
      <c r="E259" s="72"/>
      <c r="F259" s="44" t="str">
        <f t="shared" si="6"/>
        <v/>
      </c>
      <c r="G259" s="54"/>
      <c r="H259" s="45"/>
      <c r="I259" s="46" t="str">
        <f t="shared" si="7"/>
        <v/>
      </c>
      <c r="J259" s="26"/>
    </row>
    <row r="260" spans="1:10" ht="18.75" x14ac:dyDescent="0.4">
      <c r="A260" s="28"/>
      <c r="B260" s="43"/>
      <c r="C260" s="71"/>
      <c r="D260" s="71"/>
      <c r="E260" s="72"/>
      <c r="F260" s="44" t="str">
        <f t="shared" ref="F260:F323" si="8">IF(E260="","",DATEDIF(C260,E260,"Y"))</f>
        <v/>
      </c>
      <c r="G260" s="54"/>
      <c r="H260" s="45"/>
      <c r="I260" s="46" t="str">
        <f t="shared" ref="I260:I323" si="9">IF(D260="","",DATEDIF(D260,E260,"Y"))</f>
        <v/>
      </c>
      <c r="J260" s="26"/>
    </row>
    <row r="261" spans="1:10" ht="18.75" x14ac:dyDescent="0.4">
      <c r="A261" s="28"/>
      <c r="B261" s="43"/>
      <c r="C261" s="71"/>
      <c r="D261" s="71"/>
      <c r="E261" s="72"/>
      <c r="F261" s="44" t="str">
        <f t="shared" si="8"/>
        <v/>
      </c>
      <c r="G261" s="54"/>
      <c r="H261" s="45"/>
      <c r="I261" s="46" t="str">
        <f t="shared" si="9"/>
        <v/>
      </c>
      <c r="J261" s="26"/>
    </row>
    <row r="262" spans="1:10" ht="18.75" x14ac:dyDescent="0.4">
      <c r="A262" s="28"/>
      <c r="B262" s="43"/>
      <c r="C262" s="71"/>
      <c r="D262" s="71"/>
      <c r="E262" s="72"/>
      <c r="F262" s="44" t="str">
        <f t="shared" si="8"/>
        <v/>
      </c>
      <c r="G262" s="54"/>
      <c r="H262" s="45"/>
      <c r="I262" s="46" t="str">
        <f t="shared" si="9"/>
        <v/>
      </c>
      <c r="J262" s="26"/>
    </row>
    <row r="263" spans="1:10" ht="18.75" x14ac:dyDescent="0.4">
      <c r="A263" s="28"/>
      <c r="B263" s="43"/>
      <c r="C263" s="71"/>
      <c r="D263" s="71"/>
      <c r="E263" s="72"/>
      <c r="F263" s="44" t="str">
        <f t="shared" si="8"/>
        <v/>
      </c>
      <c r="G263" s="54"/>
      <c r="H263" s="45"/>
      <c r="I263" s="46" t="str">
        <f t="shared" si="9"/>
        <v/>
      </c>
      <c r="J263" s="26"/>
    </row>
    <row r="264" spans="1:10" ht="18.75" x14ac:dyDescent="0.4">
      <c r="A264" s="28"/>
      <c r="B264" s="43"/>
      <c r="C264" s="71"/>
      <c r="D264" s="71"/>
      <c r="E264" s="72"/>
      <c r="F264" s="44" t="str">
        <f t="shared" si="8"/>
        <v/>
      </c>
      <c r="G264" s="54"/>
      <c r="H264" s="45"/>
      <c r="I264" s="46" t="str">
        <f t="shared" si="9"/>
        <v/>
      </c>
      <c r="J264" s="26"/>
    </row>
    <row r="265" spans="1:10" ht="18.75" x14ac:dyDescent="0.4">
      <c r="A265" s="28"/>
      <c r="B265" s="43"/>
      <c r="C265" s="71"/>
      <c r="D265" s="71"/>
      <c r="E265" s="72"/>
      <c r="F265" s="44" t="str">
        <f t="shared" si="8"/>
        <v/>
      </c>
      <c r="G265" s="54"/>
      <c r="H265" s="45"/>
      <c r="I265" s="46" t="str">
        <f t="shared" si="9"/>
        <v/>
      </c>
      <c r="J265" s="26"/>
    </row>
    <row r="266" spans="1:10" ht="18.75" x14ac:dyDescent="0.4">
      <c r="A266" s="28"/>
      <c r="B266" s="43"/>
      <c r="C266" s="71"/>
      <c r="D266" s="71"/>
      <c r="E266" s="72"/>
      <c r="F266" s="44" t="str">
        <f t="shared" si="8"/>
        <v/>
      </c>
      <c r="G266" s="54"/>
      <c r="H266" s="45"/>
      <c r="I266" s="46" t="str">
        <f t="shared" si="9"/>
        <v/>
      </c>
      <c r="J266" s="26"/>
    </row>
    <row r="267" spans="1:10" ht="18.75" x14ac:dyDescent="0.4">
      <c r="A267" s="28"/>
      <c r="B267" s="43"/>
      <c r="C267" s="71"/>
      <c r="D267" s="71"/>
      <c r="E267" s="72"/>
      <c r="F267" s="44" t="str">
        <f t="shared" si="8"/>
        <v/>
      </c>
      <c r="G267" s="54"/>
      <c r="H267" s="45"/>
      <c r="I267" s="46" t="str">
        <f t="shared" si="9"/>
        <v/>
      </c>
      <c r="J267" s="26"/>
    </row>
    <row r="268" spans="1:10" ht="18.75" x14ac:dyDescent="0.4">
      <c r="A268" s="28"/>
      <c r="B268" s="43"/>
      <c r="C268" s="71"/>
      <c r="D268" s="71"/>
      <c r="E268" s="72"/>
      <c r="F268" s="44" t="str">
        <f t="shared" si="8"/>
        <v/>
      </c>
      <c r="G268" s="54"/>
      <c r="H268" s="45"/>
      <c r="I268" s="46" t="str">
        <f t="shared" si="9"/>
        <v/>
      </c>
      <c r="J268" s="26"/>
    </row>
    <row r="269" spans="1:10" ht="18.75" x14ac:dyDescent="0.4">
      <c r="A269" s="28"/>
      <c r="B269" s="43"/>
      <c r="C269" s="71"/>
      <c r="D269" s="71"/>
      <c r="E269" s="72"/>
      <c r="F269" s="44" t="str">
        <f t="shared" si="8"/>
        <v/>
      </c>
      <c r="G269" s="54"/>
      <c r="H269" s="45"/>
      <c r="I269" s="46" t="str">
        <f t="shared" si="9"/>
        <v/>
      </c>
      <c r="J269" s="26"/>
    </row>
    <row r="270" spans="1:10" ht="18.75" x14ac:dyDescent="0.4">
      <c r="A270" s="28"/>
      <c r="B270" s="43"/>
      <c r="C270" s="71"/>
      <c r="D270" s="71"/>
      <c r="E270" s="72"/>
      <c r="F270" s="44" t="str">
        <f t="shared" si="8"/>
        <v/>
      </c>
      <c r="G270" s="54"/>
      <c r="H270" s="45"/>
      <c r="I270" s="46" t="str">
        <f t="shared" si="9"/>
        <v/>
      </c>
      <c r="J270" s="26"/>
    </row>
    <row r="271" spans="1:10" ht="18.75" x14ac:dyDescent="0.4">
      <c r="A271" s="28"/>
      <c r="B271" s="43"/>
      <c r="C271" s="71"/>
      <c r="D271" s="71"/>
      <c r="E271" s="72"/>
      <c r="F271" s="44" t="str">
        <f t="shared" si="8"/>
        <v/>
      </c>
      <c r="G271" s="54"/>
      <c r="H271" s="45"/>
      <c r="I271" s="46" t="str">
        <f t="shared" si="9"/>
        <v/>
      </c>
      <c r="J271" s="26"/>
    </row>
    <row r="272" spans="1:10" ht="18.75" x14ac:dyDescent="0.4">
      <c r="A272" s="28"/>
      <c r="B272" s="43"/>
      <c r="C272" s="71"/>
      <c r="D272" s="71"/>
      <c r="E272" s="72"/>
      <c r="F272" s="44" t="str">
        <f t="shared" si="8"/>
        <v/>
      </c>
      <c r="G272" s="54"/>
      <c r="H272" s="45"/>
      <c r="I272" s="46" t="str">
        <f t="shared" si="9"/>
        <v/>
      </c>
      <c r="J272" s="26"/>
    </row>
    <row r="273" spans="1:10" ht="18.75" x14ac:dyDescent="0.4">
      <c r="A273" s="28"/>
      <c r="B273" s="43"/>
      <c r="C273" s="71"/>
      <c r="D273" s="71"/>
      <c r="E273" s="72"/>
      <c r="F273" s="44" t="str">
        <f t="shared" si="8"/>
        <v/>
      </c>
      <c r="G273" s="54"/>
      <c r="H273" s="45"/>
      <c r="I273" s="46" t="str">
        <f t="shared" si="9"/>
        <v/>
      </c>
      <c r="J273" s="26"/>
    </row>
    <row r="274" spans="1:10" ht="18.75" x14ac:dyDescent="0.4">
      <c r="A274" s="28"/>
      <c r="B274" s="43"/>
      <c r="C274" s="71"/>
      <c r="D274" s="71"/>
      <c r="E274" s="72"/>
      <c r="F274" s="44" t="str">
        <f t="shared" si="8"/>
        <v/>
      </c>
      <c r="G274" s="54"/>
      <c r="H274" s="45"/>
      <c r="I274" s="46" t="str">
        <f t="shared" si="9"/>
        <v/>
      </c>
      <c r="J274" s="26"/>
    </row>
    <row r="275" spans="1:10" ht="18.75" x14ac:dyDescent="0.4">
      <c r="A275" s="28"/>
      <c r="B275" s="43"/>
      <c r="C275" s="71"/>
      <c r="D275" s="71"/>
      <c r="E275" s="72"/>
      <c r="F275" s="44" t="str">
        <f t="shared" si="8"/>
        <v/>
      </c>
      <c r="G275" s="54"/>
      <c r="H275" s="45"/>
      <c r="I275" s="46" t="str">
        <f t="shared" si="9"/>
        <v/>
      </c>
      <c r="J275" s="26"/>
    </row>
    <row r="276" spans="1:10" ht="18.75" x14ac:dyDescent="0.4">
      <c r="A276" s="28"/>
      <c r="B276" s="43"/>
      <c r="C276" s="71"/>
      <c r="D276" s="71"/>
      <c r="E276" s="72"/>
      <c r="F276" s="44" t="str">
        <f t="shared" si="8"/>
        <v/>
      </c>
      <c r="G276" s="54"/>
      <c r="H276" s="45"/>
      <c r="I276" s="46" t="str">
        <f t="shared" si="9"/>
        <v/>
      </c>
      <c r="J276" s="26"/>
    </row>
    <row r="277" spans="1:10" ht="18.75" x14ac:dyDescent="0.4">
      <c r="A277" s="28"/>
      <c r="B277" s="43"/>
      <c r="C277" s="71"/>
      <c r="D277" s="71"/>
      <c r="E277" s="72"/>
      <c r="F277" s="44" t="str">
        <f t="shared" si="8"/>
        <v/>
      </c>
      <c r="G277" s="54"/>
      <c r="H277" s="45"/>
      <c r="I277" s="46" t="str">
        <f t="shared" si="9"/>
        <v/>
      </c>
      <c r="J277" s="26"/>
    </row>
    <row r="278" spans="1:10" ht="18.75" x14ac:dyDescent="0.4">
      <c r="A278" s="28"/>
      <c r="B278" s="43"/>
      <c r="C278" s="71"/>
      <c r="D278" s="71"/>
      <c r="E278" s="72"/>
      <c r="F278" s="44" t="str">
        <f t="shared" si="8"/>
        <v/>
      </c>
      <c r="G278" s="54"/>
      <c r="H278" s="45"/>
      <c r="I278" s="46" t="str">
        <f t="shared" si="9"/>
        <v/>
      </c>
      <c r="J278" s="26"/>
    </row>
    <row r="279" spans="1:10" ht="18.75" x14ac:dyDescent="0.4">
      <c r="A279" s="28"/>
      <c r="B279" s="43"/>
      <c r="C279" s="71"/>
      <c r="D279" s="71"/>
      <c r="E279" s="72"/>
      <c r="F279" s="44" t="str">
        <f t="shared" si="8"/>
        <v/>
      </c>
      <c r="G279" s="54"/>
      <c r="H279" s="45"/>
      <c r="I279" s="46" t="str">
        <f t="shared" si="9"/>
        <v/>
      </c>
      <c r="J279" s="26"/>
    </row>
    <row r="280" spans="1:10" ht="18.75" x14ac:dyDescent="0.4">
      <c r="A280" s="28"/>
      <c r="B280" s="43"/>
      <c r="C280" s="71"/>
      <c r="D280" s="71"/>
      <c r="E280" s="72"/>
      <c r="F280" s="44" t="str">
        <f t="shared" si="8"/>
        <v/>
      </c>
      <c r="G280" s="54"/>
      <c r="H280" s="45"/>
      <c r="I280" s="46" t="str">
        <f t="shared" si="9"/>
        <v/>
      </c>
      <c r="J280" s="26"/>
    </row>
    <row r="281" spans="1:10" ht="18.75" x14ac:dyDescent="0.4">
      <c r="A281" s="28"/>
      <c r="B281" s="43"/>
      <c r="C281" s="71"/>
      <c r="D281" s="71"/>
      <c r="E281" s="72"/>
      <c r="F281" s="44" t="str">
        <f t="shared" si="8"/>
        <v/>
      </c>
      <c r="G281" s="54"/>
      <c r="H281" s="45"/>
      <c r="I281" s="46" t="str">
        <f t="shared" si="9"/>
        <v/>
      </c>
      <c r="J281" s="26"/>
    </row>
    <row r="282" spans="1:10" ht="18.75" x14ac:dyDescent="0.4">
      <c r="A282" s="28"/>
      <c r="B282" s="43"/>
      <c r="C282" s="71"/>
      <c r="D282" s="71"/>
      <c r="E282" s="72"/>
      <c r="F282" s="44" t="str">
        <f t="shared" si="8"/>
        <v/>
      </c>
      <c r="G282" s="54"/>
      <c r="H282" s="45"/>
      <c r="I282" s="46" t="str">
        <f t="shared" si="9"/>
        <v/>
      </c>
      <c r="J282" s="26"/>
    </row>
    <row r="283" spans="1:10" ht="18.75" x14ac:dyDescent="0.4">
      <c r="A283" s="28"/>
      <c r="B283" s="43"/>
      <c r="C283" s="71"/>
      <c r="D283" s="71"/>
      <c r="E283" s="72"/>
      <c r="F283" s="44" t="str">
        <f t="shared" si="8"/>
        <v/>
      </c>
      <c r="G283" s="54"/>
      <c r="H283" s="45"/>
      <c r="I283" s="46" t="str">
        <f t="shared" si="9"/>
        <v/>
      </c>
      <c r="J283" s="26"/>
    </row>
    <row r="284" spans="1:10" ht="18.75" x14ac:dyDescent="0.4">
      <c r="A284" s="28"/>
      <c r="B284" s="43"/>
      <c r="C284" s="71"/>
      <c r="D284" s="71"/>
      <c r="E284" s="72"/>
      <c r="F284" s="44" t="str">
        <f t="shared" si="8"/>
        <v/>
      </c>
      <c r="G284" s="54"/>
      <c r="H284" s="45"/>
      <c r="I284" s="46" t="str">
        <f t="shared" si="9"/>
        <v/>
      </c>
      <c r="J284" s="26"/>
    </row>
    <row r="285" spans="1:10" ht="18.75" x14ac:dyDescent="0.4">
      <c r="A285" s="28"/>
      <c r="B285" s="43"/>
      <c r="C285" s="71"/>
      <c r="D285" s="71"/>
      <c r="E285" s="72"/>
      <c r="F285" s="44" t="str">
        <f t="shared" si="8"/>
        <v/>
      </c>
      <c r="G285" s="54"/>
      <c r="H285" s="45"/>
      <c r="I285" s="46" t="str">
        <f t="shared" si="9"/>
        <v/>
      </c>
      <c r="J285" s="26"/>
    </row>
    <row r="286" spans="1:10" ht="18.75" x14ac:dyDescent="0.4">
      <c r="A286" s="28"/>
      <c r="B286" s="43"/>
      <c r="C286" s="71"/>
      <c r="D286" s="71"/>
      <c r="E286" s="72"/>
      <c r="F286" s="44" t="str">
        <f t="shared" si="8"/>
        <v/>
      </c>
      <c r="G286" s="54"/>
      <c r="H286" s="45"/>
      <c r="I286" s="46" t="str">
        <f t="shared" si="9"/>
        <v/>
      </c>
      <c r="J286" s="26"/>
    </row>
    <row r="287" spans="1:10" ht="18.75" x14ac:dyDescent="0.4">
      <c r="A287" s="28"/>
      <c r="B287" s="43"/>
      <c r="C287" s="71"/>
      <c r="D287" s="71"/>
      <c r="E287" s="72"/>
      <c r="F287" s="44" t="str">
        <f t="shared" si="8"/>
        <v/>
      </c>
      <c r="G287" s="54"/>
      <c r="H287" s="45"/>
      <c r="I287" s="46" t="str">
        <f t="shared" si="9"/>
        <v/>
      </c>
      <c r="J287" s="26"/>
    </row>
    <row r="288" spans="1:10" ht="18.75" x14ac:dyDescent="0.4">
      <c r="A288" s="28"/>
      <c r="B288" s="43"/>
      <c r="C288" s="71"/>
      <c r="D288" s="71"/>
      <c r="E288" s="72"/>
      <c r="F288" s="44" t="str">
        <f t="shared" si="8"/>
        <v/>
      </c>
      <c r="G288" s="54"/>
      <c r="H288" s="45"/>
      <c r="I288" s="46" t="str">
        <f t="shared" si="9"/>
        <v/>
      </c>
      <c r="J288" s="26"/>
    </row>
    <row r="289" spans="1:10" ht="18.75" x14ac:dyDescent="0.4">
      <c r="A289" s="28"/>
      <c r="B289" s="43"/>
      <c r="C289" s="71"/>
      <c r="D289" s="71"/>
      <c r="E289" s="72"/>
      <c r="F289" s="44" t="str">
        <f t="shared" si="8"/>
        <v/>
      </c>
      <c r="G289" s="54"/>
      <c r="H289" s="45"/>
      <c r="I289" s="46" t="str">
        <f t="shared" si="9"/>
        <v/>
      </c>
      <c r="J289" s="26"/>
    </row>
    <row r="290" spans="1:10" ht="18.75" x14ac:dyDescent="0.4">
      <c r="A290" s="28"/>
      <c r="B290" s="43"/>
      <c r="C290" s="71"/>
      <c r="D290" s="71"/>
      <c r="E290" s="72"/>
      <c r="F290" s="44" t="str">
        <f t="shared" si="8"/>
        <v/>
      </c>
      <c r="G290" s="54"/>
      <c r="H290" s="45"/>
      <c r="I290" s="46" t="str">
        <f t="shared" si="9"/>
        <v/>
      </c>
      <c r="J290" s="26"/>
    </row>
    <row r="291" spans="1:10" ht="18.75" x14ac:dyDescent="0.4">
      <c r="A291" s="28"/>
      <c r="B291" s="43"/>
      <c r="C291" s="71"/>
      <c r="D291" s="71"/>
      <c r="E291" s="72"/>
      <c r="F291" s="44" t="str">
        <f t="shared" si="8"/>
        <v/>
      </c>
      <c r="G291" s="54"/>
      <c r="H291" s="45"/>
      <c r="I291" s="46" t="str">
        <f t="shared" si="9"/>
        <v/>
      </c>
      <c r="J291" s="26"/>
    </row>
    <row r="292" spans="1:10" ht="18.75" x14ac:dyDescent="0.4">
      <c r="A292" s="28"/>
      <c r="B292" s="43"/>
      <c r="C292" s="71"/>
      <c r="D292" s="71"/>
      <c r="E292" s="72"/>
      <c r="F292" s="44" t="str">
        <f t="shared" si="8"/>
        <v/>
      </c>
      <c r="G292" s="54"/>
      <c r="H292" s="45"/>
      <c r="I292" s="46" t="str">
        <f t="shared" si="9"/>
        <v/>
      </c>
      <c r="J292" s="26"/>
    </row>
    <row r="293" spans="1:10" ht="18.75" x14ac:dyDescent="0.4">
      <c r="A293" s="28"/>
      <c r="B293" s="43"/>
      <c r="C293" s="71"/>
      <c r="D293" s="71"/>
      <c r="E293" s="72"/>
      <c r="F293" s="44" t="str">
        <f t="shared" si="8"/>
        <v/>
      </c>
      <c r="G293" s="54"/>
      <c r="H293" s="45"/>
      <c r="I293" s="46" t="str">
        <f t="shared" si="9"/>
        <v/>
      </c>
      <c r="J293" s="26"/>
    </row>
    <row r="294" spans="1:10" ht="18.75" x14ac:dyDescent="0.4">
      <c r="A294" s="28"/>
      <c r="B294" s="43"/>
      <c r="C294" s="71"/>
      <c r="D294" s="71"/>
      <c r="E294" s="72"/>
      <c r="F294" s="44" t="str">
        <f t="shared" si="8"/>
        <v/>
      </c>
      <c r="G294" s="54"/>
      <c r="H294" s="45"/>
      <c r="I294" s="46" t="str">
        <f t="shared" si="9"/>
        <v/>
      </c>
      <c r="J294" s="26"/>
    </row>
    <row r="295" spans="1:10" ht="18.75" x14ac:dyDescent="0.4">
      <c r="A295" s="28"/>
      <c r="B295" s="43"/>
      <c r="C295" s="71"/>
      <c r="D295" s="71"/>
      <c r="E295" s="72"/>
      <c r="F295" s="44" t="str">
        <f t="shared" si="8"/>
        <v/>
      </c>
      <c r="G295" s="54"/>
      <c r="H295" s="45"/>
      <c r="I295" s="46" t="str">
        <f t="shared" si="9"/>
        <v/>
      </c>
      <c r="J295" s="26"/>
    </row>
    <row r="296" spans="1:10" ht="18.75" x14ac:dyDescent="0.4">
      <c r="A296" s="28"/>
      <c r="B296" s="43"/>
      <c r="C296" s="71"/>
      <c r="D296" s="71"/>
      <c r="E296" s="72"/>
      <c r="F296" s="44" t="str">
        <f t="shared" si="8"/>
        <v/>
      </c>
      <c r="G296" s="54"/>
      <c r="H296" s="45"/>
      <c r="I296" s="46" t="str">
        <f t="shared" si="9"/>
        <v/>
      </c>
      <c r="J296" s="26"/>
    </row>
    <row r="297" spans="1:10" ht="18.75" x14ac:dyDescent="0.4">
      <c r="A297" s="28"/>
      <c r="B297" s="43"/>
      <c r="C297" s="71"/>
      <c r="D297" s="71"/>
      <c r="E297" s="72"/>
      <c r="F297" s="44" t="str">
        <f t="shared" si="8"/>
        <v/>
      </c>
      <c r="G297" s="54"/>
      <c r="H297" s="45"/>
      <c r="I297" s="46" t="str">
        <f t="shared" si="9"/>
        <v/>
      </c>
      <c r="J297" s="26"/>
    </row>
    <row r="298" spans="1:10" ht="18.75" x14ac:dyDescent="0.4">
      <c r="A298" s="28"/>
      <c r="B298" s="43"/>
      <c r="C298" s="71"/>
      <c r="D298" s="71"/>
      <c r="E298" s="72"/>
      <c r="F298" s="44" t="str">
        <f t="shared" si="8"/>
        <v/>
      </c>
      <c r="G298" s="54"/>
      <c r="H298" s="45"/>
      <c r="I298" s="46" t="str">
        <f t="shared" si="9"/>
        <v/>
      </c>
      <c r="J298" s="26"/>
    </row>
    <row r="299" spans="1:10" ht="18.75" x14ac:dyDescent="0.4">
      <c r="A299" s="28"/>
      <c r="B299" s="43"/>
      <c r="C299" s="71"/>
      <c r="D299" s="71"/>
      <c r="E299" s="72"/>
      <c r="F299" s="44" t="str">
        <f t="shared" si="8"/>
        <v/>
      </c>
      <c r="G299" s="54"/>
      <c r="H299" s="45"/>
      <c r="I299" s="46" t="str">
        <f t="shared" si="9"/>
        <v/>
      </c>
      <c r="J299" s="26"/>
    </row>
    <row r="300" spans="1:10" ht="18.75" x14ac:dyDescent="0.4">
      <c r="A300" s="28"/>
      <c r="B300" s="43"/>
      <c r="C300" s="71"/>
      <c r="D300" s="71"/>
      <c r="E300" s="72"/>
      <c r="F300" s="44" t="str">
        <f t="shared" si="8"/>
        <v/>
      </c>
      <c r="G300" s="54"/>
      <c r="H300" s="45"/>
      <c r="I300" s="46" t="str">
        <f t="shared" si="9"/>
        <v/>
      </c>
      <c r="J300" s="26"/>
    </row>
    <row r="301" spans="1:10" ht="18.75" x14ac:dyDescent="0.4">
      <c r="A301" s="28"/>
      <c r="B301" s="43"/>
      <c r="C301" s="71"/>
      <c r="D301" s="71"/>
      <c r="E301" s="72"/>
      <c r="F301" s="44" t="str">
        <f t="shared" si="8"/>
        <v/>
      </c>
      <c r="G301" s="54"/>
      <c r="H301" s="45"/>
      <c r="I301" s="46" t="str">
        <f t="shared" si="9"/>
        <v/>
      </c>
      <c r="J301" s="26"/>
    </row>
    <row r="302" spans="1:10" ht="18.75" x14ac:dyDescent="0.4">
      <c r="A302" s="28"/>
      <c r="B302" s="43"/>
      <c r="C302" s="71"/>
      <c r="D302" s="71"/>
      <c r="E302" s="72"/>
      <c r="F302" s="44" t="str">
        <f t="shared" si="8"/>
        <v/>
      </c>
      <c r="G302" s="54"/>
      <c r="H302" s="45"/>
      <c r="I302" s="46" t="str">
        <f t="shared" si="9"/>
        <v/>
      </c>
      <c r="J302" s="26"/>
    </row>
    <row r="303" spans="1:10" ht="18.75" x14ac:dyDescent="0.4">
      <c r="A303" s="28"/>
      <c r="B303" s="43"/>
      <c r="C303" s="71"/>
      <c r="D303" s="71"/>
      <c r="E303" s="72"/>
      <c r="F303" s="44" t="str">
        <f t="shared" si="8"/>
        <v/>
      </c>
      <c r="G303" s="54"/>
      <c r="H303" s="45"/>
      <c r="I303" s="46" t="str">
        <f t="shared" si="9"/>
        <v/>
      </c>
      <c r="J303" s="26"/>
    </row>
    <row r="304" spans="1:10" ht="18.75" x14ac:dyDescent="0.4">
      <c r="A304" s="28"/>
      <c r="B304" s="43"/>
      <c r="C304" s="71"/>
      <c r="D304" s="71"/>
      <c r="E304" s="72"/>
      <c r="F304" s="44" t="str">
        <f t="shared" si="8"/>
        <v/>
      </c>
      <c r="G304" s="54"/>
      <c r="H304" s="45"/>
      <c r="I304" s="46" t="str">
        <f t="shared" si="9"/>
        <v/>
      </c>
      <c r="J304" s="26"/>
    </row>
    <row r="305" spans="1:10" ht="18.75" x14ac:dyDescent="0.4">
      <c r="A305" s="28"/>
      <c r="B305" s="43"/>
      <c r="C305" s="71"/>
      <c r="D305" s="71"/>
      <c r="E305" s="72"/>
      <c r="F305" s="44" t="str">
        <f t="shared" si="8"/>
        <v/>
      </c>
      <c r="G305" s="54"/>
      <c r="H305" s="45"/>
      <c r="I305" s="46" t="str">
        <f t="shared" si="9"/>
        <v/>
      </c>
      <c r="J305" s="26"/>
    </row>
    <row r="306" spans="1:10" ht="18.75" x14ac:dyDescent="0.4">
      <c r="A306" s="28"/>
      <c r="B306" s="43"/>
      <c r="C306" s="71"/>
      <c r="D306" s="71"/>
      <c r="E306" s="72"/>
      <c r="F306" s="44" t="str">
        <f t="shared" si="8"/>
        <v/>
      </c>
      <c r="G306" s="54"/>
      <c r="H306" s="45"/>
      <c r="I306" s="46" t="str">
        <f t="shared" si="9"/>
        <v/>
      </c>
      <c r="J306" s="26"/>
    </row>
    <row r="307" spans="1:10" ht="18.75" x14ac:dyDescent="0.4">
      <c r="A307" s="28"/>
      <c r="B307" s="43"/>
      <c r="C307" s="71"/>
      <c r="D307" s="71"/>
      <c r="E307" s="72"/>
      <c r="F307" s="44" t="str">
        <f t="shared" si="8"/>
        <v/>
      </c>
      <c r="G307" s="54"/>
      <c r="H307" s="45"/>
      <c r="I307" s="46" t="str">
        <f t="shared" si="9"/>
        <v/>
      </c>
      <c r="J307" s="26"/>
    </row>
    <row r="308" spans="1:10" ht="18.75" x14ac:dyDescent="0.4">
      <c r="A308" s="28"/>
      <c r="B308" s="43"/>
      <c r="C308" s="71"/>
      <c r="D308" s="71"/>
      <c r="E308" s="72"/>
      <c r="F308" s="44" t="str">
        <f t="shared" si="8"/>
        <v/>
      </c>
      <c r="G308" s="54"/>
      <c r="H308" s="45"/>
      <c r="I308" s="46" t="str">
        <f t="shared" si="9"/>
        <v/>
      </c>
      <c r="J308" s="26"/>
    </row>
    <row r="309" spans="1:10" ht="18.75" x14ac:dyDescent="0.4">
      <c r="A309" s="28"/>
      <c r="B309" s="43"/>
      <c r="C309" s="71"/>
      <c r="D309" s="71"/>
      <c r="E309" s="72"/>
      <c r="F309" s="44" t="str">
        <f t="shared" si="8"/>
        <v/>
      </c>
      <c r="G309" s="54"/>
      <c r="H309" s="45"/>
      <c r="I309" s="46" t="str">
        <f t="shared" si="9"/>
        <v/>
      </c>
      <c r="J309" s="26"/>
    </row>
    <row r="310" spans="1:10" ht="18.75" x14ac:dyDescent="0.4">
      <c r="A310" s="28"/>
      <c r="B310" s="43"/>
      <c r="C310" s="71"/>
      <c r="D310" s="71"/>
      <c r="E310" s="72"/>
      <c r="F310" s="44" t="str">
        <f t="shared" si="8"/>
        <v/>
      </c>
      <c r="G310" s="54"/>
      <c r="H310" s="45"/>
      <c r="I310" s="46" t="str">
        <f t="shared" si="9"/>
        <v/>
      </c>
      <c r="J310" s="26"/>
    </row>
    <row r="311" spans="1:10" ht="18.75" x14ac:dyDescent="0.4">
      <c r="A311" s="28"/>
      <c r="B311" s="43"/>
      <c r="C311" s="71"/>
      <c r="D311" s="71"/>
      <c r="E311" s="72"/>
      <c r="F311" s="44" t="str">
        <f t="shared" si="8"/>
        <v/>
      </c>
      <c r="G311" s="54"/>
      <c r="H311" s="45"/>
      <c r="I311" s="46" t="str">
        <f t="shared" si="9"/>
        <v/>
      </c>
      <c r="J311" s="26"/>
    </row>
    <row r="312" spans="1:10" ht="18.75" x14ac:dyDescent="0.4">
      <c r="A312" s="28"/>
      <c r="B312" s="43"/>
      <c r="C312" s="71"/>
      <c r="D312" s="71"/>
      <c r="E312" s="72"/>
      <c r="F312" s="44" t="str">
        <f t="shared" si="8"/>
        <v/>
      </c>
      <c r="G312" s="54"/>
      <c r="H312" s="45"/>
      <c r="I312" s="46" t="str">
        <f t="shared" si="9"/>
        <v/>
      </c>
      <c r="J312" s="26"/>
    </row>
    <row r="313" spans="1:10" ht="18.75" x14ac:dyDescent="0.4">
      <c r="A313" s="28"/>
      <c r="B313" s="43"/>
      <c r="C313" s="71"/>
      <c r="D313" s="71"/>
      <c r="E313" s="72"/>
      <c r="F313" s="44" t="str">
        <f t="shared" si="8"/>
        <v/>
      </c>
      <c r="G313" s="54"/>
      <c r="H313" s="45"/>
      <c r="I313" s="46" t="str">
        <f t="shared" si="9"/>
        <v/>
      </c>
      <c r="J313" s="26"/>
    </row>
    <row r="314" spans="1:10" ht="18.75" x14ac:dyDescent="0.4">
      <c r="A314" s="28"/>
      <c r="B314" s="43"/>
      <c r="C314" s="71"/>
      <c r="D314" s="71"/>
      <c r="E314" s="72"/>
      <c r="F314" s="44" t="str">
        <f t="shared" si="8"/>
        <v/>
      </c>
      <c r="G314" s="54"/>
      <c r="H314" s="45"/>
      <c r="I314" s="46" t="str">
        <f t="shared" si="9"/>
        <v/>
      </c>
      <c r="J314" s="26"/>
    </row>
    <row r="315" spans="1:10" ht="18.75" x14ac:dyDescent="0.4">
      <c r="A315" s="28"/>
      <c r="B315" s="43"/>
      <c r="C315" s="71"/>
      <c r="D315" s="71"/>
      <c r="E315" s="72"/>
      <c r="F315" s="44" t="str">
        <f t="shared" si="8"/>
        <v/>
      </c>
      <c r="G315" s="54"/>
      <c r="H315" s="45"/>
      <c r="I315" s="46" t="str">
        <f t="shared" si="9"/>
        <v/>
      </c>
      <c r="J315" s="26"/>
    </row>
    <row r="316" spans="1:10" ht="18.75" x14ac:dyDescent="0.4">
      <c r="A316" s="28"/>
      <c r="B316" s="43"/>
      <c r="C316" s="71"/>
      <c r="D316" s="71"/>
      <c r="E316" s="72"/>
      <c r="F316" s="44" t="str">
        <f t="shared" si="8"/>
        <v/>
      </c>
      <c r="G316" s="54"/>
      <c r="H316" s="45"/>
      <c r="I316" s="46" t="str">
        <f t="shared" si="9"/>
        <v/>
      </c>
      <c r="J316" s="26"/>
    </row>
    <row r="317" spans="1:10" ht="18.75" x14ac:dyDescent="0.4">
      <c r="A317" s="28"/>
      <c r="B317" s="43"/>
      <c r="C317" s="71"/>
      <c r="D317" s="71"/>
      <c r="E317" s="72"/>
      <c r="F317" s="44" t="str">
        <f t="shared" si="8"/>
        <v/>
      </c>
      <c r="G317" s="54"/>
      <c r="H317" s="45"/>
      <c r="I317" s="46" t="str">
        <f t="shared" si="9"/>
        <v/>
      </c>
      <c r="J317" s="26"/>
    </row>
    <row r="318" spans="1:10" ht="18.75" x14ac:dyDescent="0.4">
      <c r="A318" s="28"/>
      <c r="B318" s="43"/>
      <c r="C318" s="71"/>
      <c r="D318" s="71"/>
      <c r="E318" s="72"/>
      <c r="F318" s="44" t="str">
        <f t="shared" si="8"/>
        <v/>
      </c>
      <c r="G318" s="54"/>
      <c r="H318" s="45"/>
      <c r="I318" s="46" t="str">
        <f t="shared" si="9"/>
        <v/>
      </c>
      <c r="J318" s="26"/>
    </row>
    <row r="319" spans="1:10" ht="18.75" x14ac:dyDescent="0.4">
      <c r="A319" s="28"/>
      <c r="B319" s="43"/>
      <c r="C319" s="71"/>
      <c r="D319" s="71"/>
      <c r="E319" s="72"/>
      <c r="F319" s="44" t="str">
        <f t="shared" si="8"/>
        <v/>
      </c>
      <c r="G319" s="54"/>
      <c r="H319" s="45"/>
      <c r="I319" s="46" t="str">
        <f t="shared" si="9"/>
        <v/>
      </c>
      <c r="J319" s="26"/>
    </row>
    <row r="320" spans="1:10" ht="18.75" x14ac:dyDescent="0.4">
      <c r="A320" s="28"/>
      <c r="B320" s="43"/>
      <c r="C320" s="71"/>
      <c r="D320" s="71"/>
      <c r="E320" s="72"/>
      <c r="F320" s="44" t="str">
        <f t="shared" si="8"/>
        <v/>
      </c>
      <c r="G320" s="54"/>
      <c r="H320" s="45"/>
      <c r="I320" s="46" t="str">
        <f t="shared" si="9"/>
        <v/>
      </c>
      <c r="J320" s="26"/>
    </row>
    <row r="321" spans="1:10" ht="18.75" x14ac:dyDescent="0.4">
      <c r="A321" s="28"/>
      <c r="B321" s="43"/>
      <c r="C321" s="71"/>
      <c r="D321" s="71"/>
      <c r="E321" s="72"/>
      <c r="F321" s="44" t="str">
        <f t="shared" si="8"/>
        <v/>
      </c>
      <c r="G321" s="54"/>
      <c r="H321" s="45"/>
      <c r="I321" s="46" t="str">
        <f t="shared" si="9"/>
        <v/>
      </c>
      <c r="J321" s="26"/>
    </row>
    <row r="322" spans="1:10" ht="18.75" x14ac:dyDescent="0.4">
      <c r="A322" s="28"/>
      <c r="B322" s="43"/>
      <c r="C322" s="71"/>
      <c r="D322" s="71"/>
      <c r="E322" s="72"/>
      <c r="F322" s="44" t="str">
        <f t="shared" si="8"/>
        <v/>
      </c>
      <c r="G322" s="54"/>
      <c r="H322" s="45"/>
      <c r="I322" s="46" t="str">
        <f t="shared" si="9"/>
        <v/>
      </c>
      <c r="J322" s="26"/>
    </row>
    <row r="323" spans="1:10" ht="18.75" x14ac:dyDescent="0.4">
      <c r="A323" s="28"/>
      <c r="B323" s="43"/>
      <c r="C323" s="71"/>
      <c r="D323" s="71"/>
      <c r="E323" s="72"/>
      <c r="F323" s="44" t="str">
        <f t="shared" si="8"/>
        <v/>
      </c>
      <c r="G323" s="54"/>
      <c r="H323" s="45"/>
      <c r="I323" s="46" t="str">
        <f t="shared" si="9"/>
        <v/>
      </c>
      <c r="J323" s="26"/>
    </row>
    <row r="324" spans="1:10" ht="18.75" x14ac:dyDescent="0.4">
      <c r="A324" s="28"/>
      <c r="B324" s="43"/>
      <c r="C324" s="71"/>
      <c r="D324" s="71"/>
      <c r="E324" s="72"/>
      <c r="F324" s="44" t="str">
        <f t="shared" ref="F324:F387" si="10">IF(E324="","",DATEDIF(C324,E324,"Y"))</f>
        <v/>
      </c>
      <c r="G324" s="54"/>
      <c r="H324" s="45"/>
      <c r="I324" s="46" t="str">
        <f t="shared" ref="I324:I387" si="11">IF(D324="","",DATEDIF(D324,E324,"Y"))</f>
        <v/>
      </c>
      <c r="J324" s="26"/>
    </row>
    <row r="325" spans="1:10" ht="18.75" x14ac:dyDescent="0.4">
      <c r="A325" s="28"/>
      <c r="B325" s="43"/>
      <c r="C325" s="71"/>
      <c r="D325" s="71"/>
      <c r="E325" s="72"/>
      <c r="F325" s="44" t="str">
        <f t="shared" si="10"/>
        <v/>
      </c>
      <c r="G325" s="54"/>
      <c r="H325" s="45"/>
      <c r="I325" s="46" t="str">
        <f t="shared" si="11"/>
        <v/>
      </c>
      <c r="J325" s="26"/>
    </row>
    <row r="326" spans="1:10" ht="18.75" x14ac:dyDescent="0.4">
      <c r="A326" s="28"/>
      <c r="B326" s="43"/>
      <c r="C326" s="71"/>
      <c r="D326" s="71"/>
      <c r="E326" s="72"/>
      <c r="F326" s="44" t="str">
        <f t="shared" si="10"/>
        <v/>
      </c>
      <c r="G326" s="54"/>
      <c r="H326" s="45"/>
      <c r="I326" s="46" t="str">
        <f t="shared" si="11"/>
        <v/>
      </c>
      <c r="J326" s="26"/>
    </row>
    <row r="327" spans="1:10" ht="18.75" x14ac:dyDescent="0.4">
      <c r="A327" s="28"/>
      <c r="B327" s="43"/>
      <c r="C327" s="71"/>
      <c r="D327" s="71"/>
      <c r="E327" s="72"/>
      <c r="F327" s="44" t="str">
        <f t="shared" si="10"/>
        <v/>
      </c>
      <c r="G327" s="54"/>
      <c r="H327" s="45"/>
      <c r="I327" s="46" t="str">
        <f t="shared" si="11"/>
        <v/>
      </c>
      <c r="J327" s="26"/>
    </row>
    <row r="328" spans="1:10" ht="18.75" x14ac:dyDescent="0.4">
      <c r="A328" s="28"/>
      <c r="B328" s="43"/>
      <c r="C328" s="71"/>
      <c r="D328" s="71"/>
      <c r="E328" s="72"/>
      <c r="F328" s="44" t="str">
        <f t="shared" si="10"/>
        <v/>
      </c>
      <c r="G328" s="54"/>
      <c r="H328" s="45"/>
      <c r="I328" s="46" t="str">
        <f t="shared" si="11"/>
        <v/>
      </c>
      <c r="J328" s="26"/>
    </row>
    <row r="329" spans="1:10" ht="18.75" x14ac:dyDescent="0.4">
      <c r="A329" s="28"/>
      <c r="B329" s="43"/>
      <c r="C329" s="71"/>
      <c r="D329" s="71"/>
      <c r="E329" s="72"/>
      <c r="F329" s="44" t="str">
        <f t="shared" si="10"/>
        <v/>
      </c>
      <c r="G329" s="54"/>
      <c r="H329" s="45"/>
      <c r="I329" s="46" t="str">
        <f t="shared" si="11"/>
        <v/>
      </c>
      <c r="J329" s="26"/>
    </row>
    <row r="330" spans="1:10" ht="18.75" x14ac:dyDescent="0.4">
      <c r="A330" s="28"/>
      <c r="B330" s="43"/>
      <c r="C330" s="71"/>
      <c r="D330" s="71"/>
      <c r="E330" s="72"/>
      <c r="F330" s="44" t="str">
        <f t="shared" si="10"/>
        <v/>
      </c>
      <c r="G330" s="54"/>
      <c r="H330" s="45"/>
      <c r="I330" s="46" t="str">
        <f t="shared" si="11"/>
        <v/>
      </c>
      <c r="J330" s="26"/>
    </row>
    <row r="331" spans="1:10" ht="18.75" x14ac:dyDescent="0.4">
      <c r="A331" s="28"/>
      <c r="B331" s="43"/>
      <c r="C331" s="71"/>
      <c r="D331" s="71"/>
      <c r="E331" s="72"/>
      <c r="F331" s="44" t="str">
        <f t="shared" si="10"/>
        <v/>
      </c>
      <c r="G331" s="54"/>
      <c r="H331" s="45"/>
      <c r="I331" s="46" t="str">
        <f t="shared" si="11"/>
        <v/>
      </c>
      <c r="J331" s="26"/>
    </row>
    <row r="332" spans="1:10" ht="18.75" x14ac:dyDescent="0.4">
      <c r="A332" s="28"/>
      <c r="B332" s="43"/>
      <c r="C332" s="71"/>
      <c r="D332" s="71"/>
      <c r="E332" s="72"/>
      <c r="F332" s="44" t="str">
        <f t="shared" si="10"/>
        <v/>
      </c>
      <c r="G332" s="54"/>
      <c r="H332" s="45"/>
      <c r="I332" s="46" t="str">
        <f t="shared" si="11"/>
        <v/>
      </c>
      <c r="J332" s="26"/>
    </row>
    <row r="333" spans="1:10" ht="18.75" x14ac:dyDescent="0.4">
      <c r="A333" s="28"/>
      <c r="B333" s="43"/>
      <c r="C333" s="71"/>
      <c r="D333" s="71"/>
      <c r="E333" s="72"/>
      <c r="F333" s="44" t="str">
        <f t="shared" si="10"/>
        <v/>
      </c>
      <c r="G333" s="54"/>
      <c r="H333" s="45"/>
      <c r="I333" s="46" t="str">
        <f t="shared" si="11"/>
        <v/>
      </c>
      <c r="J333" s="26"/>
    </row>
    <row r="334" spans="1:10" ht="18.75" x14ac:dyDescent="0.4">
      <c r="A334" s="28"/>
      <c r="B334" s="43"/>
      <c r="C334" s="71"/>
      <c r="D334" s="71"/>
      <c r="E334" s="72"/>
      <c r="F334" s="44" t="str">
        <f t="shared" si="10"/>
        <v/>
      </c>
      <c r="G334" s="54"/>
      <c r="H334" s="45"/>
      <c r="I334" s="46" t="str">
        <f t="shared" si="11"/>
        <v/>
      </c>
      <c r="J334" s="26"/>
    </row>
    <row r="335" spans="1:10" ht="18.75" x14ac:dyDescent="0.4">
      <c r="A335" s="28"/>
      <c r="B335" s="43"/>
      <c r="C335" s="71"/>
      <c r="D335" s="71"/>
      <c r="E335" s="72"/>
      <c r="F335" s="44" t="str">
        <f t="shared" si="10"/>
        <v/>
      </c>
      <c r="G335" s="54"/>
      <c r="H335" s="45"/>
      <c r="I335" s="46" t="str">
        <f t="shared" si="11"/>
        <v/>
      </c>
      <c r="J335" s="26"/>
    </row>
    <row r="336" spans="1:10" ht="18.75" x14ac:dyDescent="0.4">
      <c r="A336" s="28"/>
      <c r="B336" s="43"/>
      <c r="C336" s="71"/>
      <c r="D336" s="71"/>
      <c r="E336" s="72"/>
      <c r="F336" s="44" t="str">
        <f t="shared" si="10"/>
        <v/>
      </c>
      <c r="G336" s="54"/>
      <c r="H336" s="45"/>
      <c r="I336" s="46" t="str">
        <f t="shared" si="11"/>
        <v/>
      </c>
      <c r="J336" s="26"/>
    </row>
    <row r="337" spans="1:10" ht="18.75" x14ac:dyDescent="0.4">
      <c r="A337" s="28"/>
      <c r="B337" s="43"/>
      <c r="C337" s="71"/>
      <c r="D337" s="71"/>
      <c r="E337" s="72"/>
      <c r="F337" s="44" t="str">
        <f t="shared" si="10"/>
        <v/>
      </c>
      <c r="G337" s="54"/>
      <c r="H337" s="45"/>
      <c r="I337" s="46" t="str">
        <f t="shared" si="11"/>
        <v/>
      </c>
      <c r="J337" s="26"/>
    </row>
    <row r="338" spans="1:10" ht="18.75" x14ac:dyDescent="0.4">
      <c r="A338" s="28"/>
      <c r="B338" s="43"/>
      <c r="C338" s="71"/>
      <c r="D338" s="71"/>
      <c r="E338" s="72"/>
      <c r="F338" s="44" t="str">
        <f t="shared" si="10"/>
        <v/>
      </c>
      <c r="G338" s="54"/>
      <c r="H338" s="45"/>
      <c r="I338" s="46" t="str">
        <f t="shared" si="11"/>
        <v/>
      </c>
      <c r="J338" s="26"/>
    </row>
    <row r="339" spans="1:10" ht="18.75" x14ac:dyDescent="0.4">
      <c r="A339" s="28"/>
      <c r="B339" s="43"/>
      <c r="C339" s="71"/>
      <c r="D339" s="71"/>
      <c r="E339" s="72"/>
      <c r="F339" s="44" t="str">
        <f t="shared" si="10"/>
        <v/>
      </c>
      <c r="G339" s="54"/>
      <c r="H339" s="45"/>
      <c r="I339" s="46" t="str">
        <f t="shared" si="11"/>
        <v/>
      </c>
      <c r="J339" s="26"/>
    </row>
    <row r="340" spans="1:10" ht="18.75" x14ac:dyDescent="0.4">
      <c r="A340" s="28"/>
      <c r="B340" s="43"/>
      <c r="C340" s="71"/>
      <c r="D340" s="71"/>
      <c r="E340" s="72"/>
      <c r="F340" s="44" t="str">
        <f t="shared" si="10"/>
        <v/>
      </c>
      <c r="G340" s="54"/>
      <c r="H340" s="45"/>
      <c r="I340" s="46" t="str">
        <f t="shared" si="11"/>
        <v/>
      </c>
      <c r="J340" s="26"/>
    </row>
    <row r="341" spans="1:10" ht="18.75" x14ac:dyDescent="0.4">
      <c r="A341" s="28"/>
      <c r="B341" s="43"/>
      <c r="C341" s="71"/>
      <c r="D341" s="71"/>
      <c r="E341" s="72"/>
      <c r="F341" s="44" t="str">
        <f t="shared" si="10"/>
        <v/>
      </c>
      <c r="G341" s="54"/>
      <c r="H341" s="45"/>
      <c r="I341" s="46" t="str">
        <f t="shared" si="11"/>
        <v/>
      </c>
      <c r="J341" s="26"/>
    </row>
    <row r="342" spans="1:10" ht="18.75" x14ac:dyDescent="0.4">
      <c r="A342" s="28"/>
      <c r="B342" s="43"/>
      <c r="C342" s="71"/>
      <c r="D342" s="71"/>
      <c r="E342" s="72"/>
      <c r="F342" s="44" t="str">
        <f t="shared" si="10"/>
        <v/>
      </c>
      <c r="G342" s="54"/>
      <c r="H342" s="45"/>
      <c r="I342" s="46" t="str">
        <f t="shared" si="11"/>
        <v/>
      </c>
      <c r="J342" s="26"/>
    </row>
    <row r="343" spans="1:10" ht="18.75" x14ac:dyDescent="0.4">
      <c r="A343" s="28"/>
      <c r="B343" s="43"/>
      <c r="C343" s="71"/>
      <c r="D343" s="71"/>
      <c r="E343" s="72"/>
      <c r="F343" s="44" t="str">
        <f t="shared" si="10"/>
        <v/>
      </c>
      <c r="G343" s="54"/>
      <c r="H343" s="45"/>
      <c r="I343" s="46" t="str">
        <f t="shared" si="11"/>
        <v/>
      </c>
      <c r="J343" s="26"/>
    </row>
    <row r="344" spans="1:10" ht="18.75" x14ac:dyDescent="0.4">
      <c r="A344" s="28"/>
      <c r="B344" s="43"/>
      <c r="C344" s="71"/>
      <c r="D344" s="71"/>
      <c r="E344" s="72"/>
      <c r="F344" s="44" t="str">
        <f t="shared" si="10"/>
        <v/>
      </c>
      <c r="G344" s="54"/>
      <c r="H344" s="45"/>
      <c r="I344" s="46" t="str">
        <f t="shared" si="11"/>
        <v/>
      </c>
      <c r="J344" s="26"/>
    </row>
    <row r="345" spans="1:10" ht="18.75" x14ac:dyDescent="0.4">
      <c r="A345" s="28"/>
      <c r="B345" s="43"/>
      <c r="C345" s="71"/>
      <c r="D345" s="71"/>
      <c r="E345" s="72"/>
      <c r="F345" s="44" t="str">
        <f t="shared" si="10"/>
        <v/>
      </c>
      <c r="G345" s="54"/>
      <c r="H345" s="45"/>
      <c r="I345" s="46" t="str">
        <f t="shared" si="11"/>
        <v/>
      </c>
      <c r="J345" s="26"/>
    </row>
    <row r="346" spans="1:10" ht="18.75" x14ac:dyDescent="0.4">
      <c r="A346" s="28"/>
      <c r="B346" s="43"/>
      <c r="C346" s="71"/>
      <c r="D346" s="71"/>
      <c r="E346" s="72"/>
      <c r="F346" s="44" t="str">
        <f t="shared" si="10"/>
        <v/>
      </c>
      <c r="G346" s="54"/>
      <c r="H346" s="45"/>
      <c r="I346" s="46" t="str">
        <f t="shared" si="11"/>
        <v/>
      </c>
      <c r="J346" s="26"/>
    </row>
    <row r="347" spans="1:10" ht="18.75" x14ac:dyDescent="0.4">
      <c r="A347" s="28"/>
      <c r="B347" s="43"/>
      <c r="C347" s="71"/>
      <c r="D347" s="71"/>
      <c r="E347" s="72"/>
      <c r="F347" s="44" t="str">
        <f t="shared" si="10"/>
        <v/>
      </c>
      <c r="G347" s="54"/>
      <c r="H347" s="45"/>
      <c r="I347" s="46" t="str">
        <f t="shared" si="11"/>
        <v/>
      </c>
      <c r="J347" s="26"/>
    </row>
    <row r="348" spans="1:10" ht="18.75" x14ac:dyDescent="0.4">
      <c r="A348" s="28"/>
      <c r="B348" s="43"/>
      <c r="C348" s="71"/>
      <c r="D348" s="71"/>
      <c r="E348" s="72"/>
      <c r="F348" s="44" t="str">
        <f t="shared" si="10"/>
        <v/>
      </c>
      <c r="G348" s="54"/>
      <c r="H348" s="45"/>
      <c r="I348" s="46" t="str">
        <f t="shared" si="11"/>
        <v/>
      </c>
      <c r="J348" s="26"/>
    </row>
    <row r="349" spans="1:10" ht="18.75" x14ac:dyDescent="0.4">
      <c r="A349" s="28"/>
      <c r="B349" s="43"/>
      <c r="C349" s="71"/>
      <c r="D349" s="71"/>
      <c r="E349" s="72"/>
      <c r="F349" s="44" t="str">
        <f t="shared" si="10"/>
        <v/>
      </c>
      <c r="G349" s="54"/>
      <c r="H349" s="45"/>
      <c r="I349" s="46" t="str">
        <f t="shared" si="11"/>
        <v/>
      </c>
      <c r="J349" s="26"/>
    </row>
    <row r="350" spans="1:10" ht="18.75" x14ac:dyDescent="0.4">
      <c r="A350" s="28"/>
      <c r="B350" s="43"/>
      <c r="C350" s="71"/>
      <c r="D350" s="71"/>
      <c r="E350" s="72"/>
      <c r="F350" s="44" t="str">
        <f t="shared" si="10"/>
        <v/>
      </c>
      <c r="G350" s="54"/>
      <c r="H350" s="45"/>
      <c r="I350" s="46" t="str">
        <f t="shared" si="11"/>
        <v/>
      </c>
      <c r="J350" s="26"/>
    </row>
    <row r="351" spans="1:10" ht="18.75" x14ac:dyDescent="0.4">
      <c r="A351" s="28"/>
      <c r="B351" s="43"/>
      <c r="C351" s="71"/>
      <c r="D351" s="71"/>
      <c r="E351" s="72"/>
      <c r="F351" s="44" t="str">
        <f t="shared" si="10"/>
        <v/>
      </c>
      <c r="G351" s="54"/>
      <c r="H351" s="45"/>
      <c r="I351" s="46" t="str">
        <f t="shared" si="11"/>
        <v/>
      </c>
      <c r="J351" s="26"/>
    </row>
    <row r="352" spans="1:10" ht="18.75" x14ac:dyDescent="0.4">
      <c r="A352" s="28"/>
      <c r="B352" s="43"/>
      <c r="C352" s="71"/>
      <c r="D352" s="71"/>
      <c r="E352" s="72"/>
      <c r="F352" s="44" t="str">
        <f t="shared" si="10"/>
        <v/>
      </c>
      <c r="G352" s="54"/>
      <c r="H352" s="45"/>
      <c r="I352" s="46" t="str">
        <f t="shared" si="11"/>
        <v/>
      </c>
      <c r="J352" s="26"/>
    </row>
    <row r="353" spans="1:10" ht="18.75" x14ac:dyDescent="0.4">
      <c r="A353" s="28"/>
      <c r="B353" s="43"/>
      <c r="C353" s="71"/>
      <c r="D353" s="71"/>
      <c r="E353" s="72"/>
      <c r="F353" s="44" t="str">
        <f t="shared" si="10"/>
        <v/>
      </c>
      <c r="G353" s="54"/>
      <c r="H353" s="45"/>
      <c r="I353" s="46" t="str">
        <f t="shared" si="11"/>
        <v/>
      </c>
      <c r="J353" s="26"/>
    </row>
    <row r="354" spans="1:10" ht="18.75" x14ac:dyDescent="0.4">
      <c r="A354" s="28"/>
      <c r="B354" s="43"/>
      <c r="C354" s="71"/>
      <c r="D354" s="71"/>
      <c r="E354" s="72"/>
      <c r="F354" s="44" t="str">
        <f t="shared" si="10"/>
        <v/>
      </c>
      <c r="G354" s="54"/>
      <c r="H354" s="45"/>
      <c r="I354" s="46" t="str">
        <f t="shared" si="11"/>
        <v/>
      </c>
      <c r="J354" s="26"/>
    </row>
    <row r="355" spans="1:10" ht="18.75" x14ac:dyDescent="0.4">
      <c r="A355" s="28"/>
      <c r="B355" s="43"/>
      <c r="C355" s="71"/>
      <c r="D355" s="71"/>
      <c r="E355" s="72"/>
      <c r="F355" s="44" t="str">
        <f t="shared" si="10"/>
        <v/>
      </c>
      <c r="G355" s="54"/>
      <c r="H355" s="45"/>
      <c r="I355" s="46" t="str">
        <f t="shared" si="11"/>
        <v/>
      </c>
      <c r="J355" s="26"/>
    </row>
    <row r="356" spans="1:10" ht="18.75" x14ac:dyDescent="0.4">
      <c r="A356" s="28"/>
      <c r="B356" s="43"/>
      <c r="C356" s="71"/>
      <c r="D356" s="71"/>
      <c r="E356" s="72"/>
      <c r="F356" s="44" t="str">
        <f t="shared" si="10"/>
        <v/>
      </c>
      <c r="G356" s="54"/>
      <c r="H356" s="45"/>
      <c r="I356" s="46" t="str">
        <f t="shared" si="11"/>
        <v/>
      </c>
      <c r="J356" s="26"/>
    </row>
    <row r="357" spans="1:10" ht="18.75" x14ac:dyDescent="0.4">
      <c r="A357" s="28"/>
      <c r="B357" s="43"/>
      <c r="C357" s="71"/>
      <c r="D357" s="71"/>
      <c r="E357" s="72"/>
      <c r="F357" s="44" t="str">
        <f t="shared" si="10"/>
        <v/>
      </c>
      <c r="G357" s="54"/>
      <c r="H357" s="45"/>
      <c r="I357" s="46" t="str">
        <f t="shared" si="11"/>
        <v/>
      </c>
      <c r="J357" s="26"/>
    </row>
    <row r="358" spans="1:10" ht="18.75" x14ac:dyDescent="0.4">
      <c r="A358" s="28"/>
      <c r="B358" s="43"/>
      <c r="C358" s="71"/>
      <c r="D358" s="71"/>
      <c r="E358" s="72"/>
      <c r="F358" s="44" t="str">
        <f t="shared" si="10"/>
        <v/>
      </c>
      <c r="G358" s="54"/>
      <c r="H358" s="45"/>
      <c r="I358" s="46" t="str">
        <f t="shared" si="11"/>
        <v/>
      </c>
      <c r="J358" s="26"/>
    </row>
    <row r="359" spans="1:10" ht="18.75" x14ac:dyDescent="0.4">
      <c r="A359" s="28"/>
      <c r="B359" s="43"/>
      <c r="C359" s="71"/>
      <c r="D359" s="71"/>
      <c r="E359" s="72"/>
      <c r="F359" s="44" t="str">
        <f t="shared" si="10"/>
        <v/>
      </c>
      <c r="G359" s="54"/>
      <c r="H359" s="45"/>
      <c r="I359" s="46" t="str">
        <f t="shared" si="11"/>
        <v/>
      </c>
      <c r="J359" s="26"/>
    </row>
    <row r="360" spans="1:10" ht="18.75" x14ac:dyDescent="0.4">
      <c r="A360" s="28"/>
      <c r="B360" s="43"/>
      <c r="C360" s="71"/>
      <c r="D360" s="71"/>
      <c r="E360" s="72"/>
      <c r="F360" s="44" t="str">
        <f t="shared" si="10"/>
        <v/>
      </c>
      <c r="G360" s="54"/>
      <c r="H360" s="45"/>
      <c r="I360" s="46" t="str">
        <f t="shared" si="11"/>
        <v/>
      </c>
      <c r="J360" s="26"/>
    </row>
    <row r="361" spans="1:10" ht="18.75" x14ac:dyDescent="0.4">
      <c r="A361" s="28"/>
      <c r="B361" s="43"/>
      <c r="C361" s="71"/>
      <c r="D361" s="71"/>
      <c r="E361" s="72"/>
      <c r="F361" s="44" t="str">
        <f t="shared" si="10"/>
        <v/>
      </c>
      <c r="G361" s="54"/>
      <c r="H361" s="45"/>
      <c r="I361" s="46" t="str">
        <f t="shared" si="11"/>
        <v/>
      </c>
      <c r="J361" s="26"/>
    </row>
    <row r="362" spans="1:10" ht="18.75" x14ac:dyDescent="0.4">
      <c r="A362" s="28"/>
      <c r="B362" s="43"/>
      <c r="C362" s="71"/>
      <c r="D362" s="71"/>
      <c r="E362" s="72"/>
      <c r="F362" s="44" t="str">
        <f t="shared" si="10"/>
        <v/>
      </c>
      <c r="G362" s="54"/>
      <c r="H362" s="45"/>
      <c r="I362" s="46" t="str">
        <f t="shared" si="11"/>
        <v/>
      </c>
      <c r="J362" s="26"/>
    </row>
    <row r="363" spans="1:10" ht="18.75" x14ac:dyDescent="0.4">
      <c r="A363" s="28"/>
      <c r="B363" s="43"/>
      <c r="C363" s="71"/>
      <c r="D363" s="71"/>
      <c r="E363" s="72"/>
      <c r="F363" s="44" t="str">
        <f t="shared" si="10"/>
        <v/>
      </c>
      <c r="G363" s="54"/>
      <c r="H363" s="45"/>
      <c r="I363" s="46" t="str">
        <f t="shared" si="11"/>
        <v/>
      </c>
      <c r="J363" s="26"/>
    </row>
    <row r="364" spans="1:10" ht="18.75" x14ac:dyDescent="0.4">
      <c r="A364" s="28"/>
      <c r="B364" s="43"/>
      <c r="C364" s="71"/>
      <c r="D364" s="71"/>
      <c r="E364" s="72"/>
      <c r="F364" s="44" t="str">
        <f t="shared" si="10"/>
        <v/>
      </c>
      <c r="G364" s="54"/>
      <c r="H364" s="45"/>
      <c r="I364" s="46" t="str">
        <f t="shared" si="11"/>
        <v/>
      </c>
      <c r="J364" s="26"/>
    </row>
    <row r="365" spans="1:10" ht="18.75" x14ac:dyDescent="0.4">
      <c r="A365" s="28"/>
      <c r="B365" s="43"/>
      <c r="C365" s="71"/>
      <c r="D365" s="71"/>
      <c r="E365" s="72"/>
      <c r="F365" s="44" t="str">
        <f t="shared" si="10"/>
        <v/>
      </c>
      <c r="G365" s="54"/>
      <c r="H365" s="45"/>
      <c r="I365" s="46" t="str">
        <f t="shared" si="11"/>
        <v/>
      </c>
      <c r="J365" s="26"/>
    </row>
    <row r="366" spans="1:10" ht="18.75" x14ac:dyDescent="0.4">
      <c r="A366" s="28"/>
      <c r="B366" s="43"/>
      <c r="C366" s="71"/>
      <c r="D366" s="71"/>
      <c r="E366" s="72"/>
      <c r="F366" s="44" t="str">
        <f t="shared" si="10"/>
        <v/>
      </c>
      <c r="G366" s="54"/>
      <c r="H366" s="45"/>
      <c r="I366" s="46" t="str">
        <f t="shared" si="11"/>
        <v/>
      </c>
      <c r="J366" s="26"/>
    </row>
    <row r="367" spans="1:10" ht="18.75" x14ac:dyDescent="0.4">
      <c r="A367" s="28"/>
      <c r="B367" s="43"/>
      <c r="C367" s="71"/>
      <c r="D367" s="71"/>
      <c r="E367" s="72"/>
      <c r="F367" s="44" t="str">
        <f t="shared" si="10"/>
        <v/>
      </c>
      <c r="G367" s="54"/>
      <c r="H367" s="45"/>
      <c r="I367" s="46" t="str">
        <f t="shared" si="11"/>
        <v/>
      </c>
      <c r="J367" s="26"/>
    </row>
    <row r="368" spans="1:10" ht="18.75" x14ac:dyDescent="0.4">
      <c r="A368" s="28"/>
      <c r="B368" s="43"/>
      <c r="C368" s="71"/>
      <c r="D368" s="71"/>
      <c r="E368" s="72"/>
      <c r="F368" s="44" t="str">
        <f t="shared" si="10"/>
        <v/>
      </c>
      <c r="G368" s="54"/>
      <c r="H368" s="45"/>
      <c r="I368" s="46" t="str">
        <f t="shared" si="11"/>
        <v/>
      </c>
      <c r="J368" s="26"/>
    </row>
    <row r="369" spans="1:10" ht="18.75" x14ac:dyDescent="0.4">
      <c r="A369" s="28"/>
      <c r="B369" s="43"/>
      <c r="C369" s="71"/>
      <c r="D369" s="71"/>
      <c r="E369" s="72"/>
      <c r="F369" s="44" t="str">
        <f t="shared" si="10"/>
        <v/>
      </c>
      <c r="G369" s="54"/>
      <c r="H369" s="45"/>
      <c r="I369" s="46" t="str">
        <f t="shared" si="11"/>
        <v/>
      </c>
      <c r="J369" s="26"/>
    </row>
    <row r="370" spans="1:10" ht="18.75" x14ac:dyDescent="0.4">
      <c r="A370" s="28"/>
      <c r="B370" s="43"/>
      <c r="C370" s="71"/>
      <c r="D370" s="71"/>
      <c r="E370" s="72"/>
      <c r="F370" s="44" t="str">
        <f t="shared" si="10"/>
        <v/>
      </c>
      <c r="G370" s="54"/>
      <c r="H370" s="45"/>
      <c r="I370" s="46" t="str">
        <f t="shared" si="11"/>
        <v/>
      </c>
      <c r="J370" s="26"/>
    </row>
    <row r="371" spans="1:10" ht="18.75" x14ac:dyDescent="0.4">
      <c r="A371" s="28"/>
      <c r="B371" s="43"/>
      <c r="C371" s="71"/>
      <c r="D371" s="71"/>
      <c r="E371" s="72"/>
      <c r="F371" s="44" t="str">
        <f t="shared" si="10"/>
        <v/>
      </c>
      <c r="G371" s="54"/>
      <c r="H371" s="45"/>
      <c r="I371" s="46" t="str">
        <f t="shared" si="11"/>
        <v/>
      </c>
      <c r="J371" s="26"/>
    </row>
    <row r="372" spans="1:10" ht="18.75" x14ac:dyDescent="0.4">
      <c r="A372" s="28"/>
      <c r="B372" s="43"/>
      <c r="C372" s="71"/>
      <c r="D372" s="71"/>
      <c r="E372" s="72"/>
      <c r="F372" s="44" t="str">
        <f t="shared" si="10"/>
        <v/>
      </c>
      <c r="G372" s="54"/>
      <c r="H372" s="45"/>
      <c r="I372" s="46" t="str">
        <f t="shared" si="11"/>
        <v/>
      </c>
      <c r="J372" s="26"/>
    </row>
    <row r="373" spans="1:10" ht="18.75" x14ac:dyDescent="0.4">
      <c r="A373" s="28"/>
      <c r="B373" s="43"/>
      <c r="C373" s="71"/>
      <c r="D373" s="71"/>
      <c r="E373" s="72"/>
      <c r="F373" s="44" t="str">
        <f t="shared" si="10"/>
        <v/>
      </c>
      <c r="G373" s="54"/>
      <c r="H373" s="45"/>
      <c r="I373" s="46" t="str">
        <f t="shared" si="11"/>
        <v/>
      </c>
      <c r="J373" s="26"/>
    </row>
    <row r="374" spans="1:10" ht="18.75" x14ac:dyDescent="0.4">
      <c r="A374" s="28"/>
      <c r="B374" s="43"/>
      <c r="C374" s="71"/>
      <c r="D374" s="71"/>
      <c r="E374" s="72"/>
      <c r="F374" s="44" t="str">
        <f t="shared" si="10"/>
        <v/>
      </c>
      <c r="G374" s="54"/>
      <c r="H374" s="45"/>
      <c r="I374" s="46" t="str">
        <f t="shared" si="11"/>
        <v/>
      </c>
      <c r="J374" s="26"/>
    </row>
    <row r="375" spans="1:10" ht="18.75" x14ac:dyDescent="0.4">
      <c r="A375" s="28"/>
      <c r="B375" s="43"/>
      <c r="C375" s="71"/>
      <c r="D375" s="71"/>
      <c r="E375" s="72"/>
      <c r="F375" s="44" t="str">
        <f t="shared" si="10"/>
        <v/>
      </c>
      <c r="G375" s="54"/>
      <c r="H375" s="45"/>
      <c r="I375" s="46" t="str">
        <f t="shared" si="11"/>
        <v/>
      </c>
      <c r="J375" s="26"/>
    </row>
    <row r="376" spans="1:10" ht="18.75" x14ac:dyDescent="0.4">
      <c r="A376" s="28"/>
      <c r="B376" s="43"/>
      <c r="C376" s="71"/>
      <c r="D376" s="71"/>
      <c r="E376" s="72"/>
      <c r="F376" s="44" t="str">
        <f t="shared" si="10"/>
        <v/>
      </c>
      <c r="G376" s="54"/>
      <c r="H376" s="45"/>
      <c r="I376" s="46" t="str">
        <f t="shared" si="11"/>
        <v/>
      </c>
      <c r="J376" s="26"/>
    </row>
    <row r="377" spans="1:10" ht="18.75" x14ac:dyDescent="0.4">
      <c r="A377" s="28"/>
      <c r="B377" s="43"/>
      <c r="C377" s="71"/>
      <c r="D377" s="71"/>
      <c r="E377" s="72"/>
      <c r="F377" s="44" t="str">
        <f t="shared" si="10"/>
        <v/>
      </c>
      <c r="G377" s="54"/>
      <c r="H377" s="45"/>
      <c r="I377" s="46" t="str">
        <f t="shared" si="11"/>
        <v/>
      </c>
      <c r="J377" s="26"/>
    </row>
    <row r="378" spans="1:10" ht="18.75" x14ac:dyDescent="0.4">
      <c r="A378" s="28"/>
      <c r="B378" s="43"/>
      <c r="C378" s="71"/>
      <c r="D378" s="71"/>
      <c r="E378" s="72"/>
      <c r="F378" s="44" t="str">
        <f t="shared" si="10"/>
        <v/>
      </c>
      <c r="G378" s="54"/>
      <c r="H378" s="45"/>
      <c r="I378" s="46" t="str">
        <f t="shared" si="11"/>
        <v/>
      </c>
      <c r="J378" s="26"/>
    </row>
    <row r="379" spans="1:10" ht="18.75" x14ac:dyDescent="0.4">
      <c r="A379" s="28"/>
      <c r="B379" s="43"/>
      <c r="C379" s="71"/>
      <c r="D379" s="71"/>
      <c r="E379" s="72"/>
      <c r="F379" s="44" t="str">
        <f t="shared" si="10"/>
        <v/>
      </c>
      <c r="G379" s="54"/>
      <c r="H379" s="45"/>
      <c r="I379" s="46" t="str">
        <f t="shared" si="11"/>
        <v/>
      </c>
      <c r="J379" s="26"/>
    </row>
    <row r="380" spans="1:10" ht="18.75" x14ac:dyDescent="0.4">
      <c r="A380" s="28"/>
      <c r="B380" s="43"/>
      <c r="C380" s="71"/>
      <c r="D380" s="71"/>
      <c r="E380" s="72"/>
      <c r="F380" s="44" t="str">
        <f t="shared" si="10"/>
        <v/>
      </c>
      <c r="G380" s="54"/>
      <c r="H380" s="45"/>
      <c r="I380" s="46" t="str">
        <f t="shared" si="11"/>
        <v/>
      </c>
      <c r="J380" s="26"/>
    </row>
    <row r="381" spans="1:10" ht="18.75" x14ac:dyDescent="0.4">
      <c r="A381" s="28"/>
      <c r="B381" s="43"/>
      <c r="C381" s="71"/>
      <c r="D381" s="71"/>
      <c r="E381" s="72"/>
      <c r="F381" s="44" t="str">
        <f t="shared" si="10"/>
        <v/>
      </c>
      <c r="G381" s="54"/>
      <c r="H381" s="45"/>
      <c r="I381" s="46" t="str">
        <f t="shared" si="11"/>
        <v/>
      </c>
      <c r="J381" s="26"/>
    </row>
    <row r="382" spans="1:10" ht="18.75" x14ac:dyDescent="0.4">
      <c r="A382" s="28"/>
      <c r="B382" s="43"/>
      <c r="C382" s="71"/>
      <c r="D382" s="71"/>
      <c r="E382" s="72"/>
      <c r="F382" s="44" t="str">
        <f t="shared" si="10"/>
        <v/>
      </c>
      <c r="G382" s="54"/>
      <c r="H382" s="45"/>
      <c r="I382" s="46" t="str">
        <f t="shared" si="11"/>
        <v/>
      </c>
      <c r="J382" s="26"/>
    </row>
    <row r="383" spans="1:10" ht="18.75" x14ac:dyDescent="0.4">
      <c r="A383" s="28"/>
      <c r="B383" s="43"/>
      <c r="C383" s="71"/>
      <c r="D383" s="71"/>
      <c r="E383" s="72"/>
      <c r="F383" s="44" t="str">
        <f t="shared" si="10"/>
        <v/>
      </c>
      <c r="G383" s="54"/>
      <c r="H383" s="45"/>
      <c r="I383" s="46" t="str">
        <f t="shared" si="11"/>
        <v/>
      </c>
      <c r="J383" s="26"/>
    </row>
    <row r="384" spans="1:10" ht="18.75" x14ac:dyDescent="0.4">
      <c r="A384" s="28"/>
      <c r="B384" s="43"/>
      <c r="C384" s="71"/>
      <c r="D384" s="71"/>
      <c r="E384" s="72"/>
      <c r="F384" s="44" t="str">
        <f t="shared" si="10"/>
        <v/>
      </c>
      <c r="G384" s="54"/>
      <c r="H384" s="45"/>
      <c r="I384" s="46" t="str">
        <f t="shared" si="11"/>
        <v/>
      </c>
      <c r="J384" s="26"/>
    </row>
    <row r="385" spans="1:10" ht="18.75" x14ac:dyDescent="0.4">
      <c r="A385" s="28"/>
      <c r="B385" s="43"/>
      <c r="C385" s="71"/>
      <c r="D385" s="71"/>
      <c r="E385" s="72"/>
      <c r="F385" s="44" t="str">
        <f t="shared" si="10"/>
        <v/>
      </c>
      <c r="G385" s="54"/>
      <c r="H385" s="45"/>
      <c r="I385" s="46" t="str">
        <f t="shared" si="11"/>
        <v/>
      </c>
      <c r="J385" s="26"/>
    </row>
    <row r="386" spans="1:10" ht="18.75" x14ac:dyDescent="0.4">
      <c r="A386" s="28"/>
      <c r="B386" s="43"/>
      <c r="C386" s="71"/>
      <c r="D386" s="71"/>
      <c r="E386" s="72"/>
      <c r="F386" s="44" t="str">
        <f t="shared" si="10"/>
        <v/>
      </c>
      <c r="G386" s="54"/>
      <c r="H386" s="45"/>
      <c r="I386" s="46" t="str">
        <f t="shared" si="11"/>
        <v/>
      </c>
      <c r="J386" s="26"/>
    </row>
    <row r="387" spans="1:10" ht="18.75" x14ac:dyDescent="0.4">
      <c r="A387" s="28"/>
      <c r="B387" s="43"/>
      <c r="C387" s="71"/>
      <c r="D387" s="71"/>
      <c r="E387" s="72"/>
      <c r="F387" s="44" t="str">
        <f t="shared" si="10"/>
        <v/>
      </c>
      <c r="G387" s="54"/>
      <c r="H387" s="45"/>
      <c r="I387" s="46" t="str">
        <f t="shared" si="11"/>
        <v/>
      </c>
      <c r="J387" s="26"/>
    </row>
    <row r="388" spans="1:10" ht="18.75" x14ac:dyDescent="0.4">
      <c r="A388" s="28"/>
      <c r="B388" s="43"/>
      <c r="C388" s="71"/>
      <c r="D388" s="71"/>
      <c r="E388" s="72"/>
      <c r="F388" s="44" t="str">
        <f t="shared" ref="F388:F451" si="12">IF(E388="","",DATEDIF(C388,E388,"Y"))</f>
        <v/>
      </c>
      <c r="G388" s="54"/>
      <c r="H388" s="45"/>
      <c r="I388" s="46" t="str">
        <f t="shared" ref="I388:I451" si="13">IF(D388="","",DATEDIF(D388,E388,"Y"))</f>
        <v/>
      </c>
      <c r="J388" s="26"/>
    </row>
    <row r="389" spans="1:10" ht="18.75" x14ac:dyDescent="0.4">
      <c r="A389" s="28"/>
      <c r="B389" s="43"/>
      <c r="C389" s="71"/>
      <c r="D389" s="71"/>
      <c r="E389" s="72"/>
      <c r="F389" s="44" t="str">
        <f t="shared" si="12"/>
        <v/>
      </c>
      <c r="G389" s="54"/>
      <c r="H389" s="45"/>
      <c r="I389" s="46" t="str">
        <f t="shared" si="13"/>
        <v/>
      </c>
      <c r="J389" s="26"/>
    </row>
    <row r="390" spans="1:10" ht="18.75" x14ac:dyDescent="0.4">
      <c r="A390" s="28"/>
      <c r="B390" s="43"/>
      <c r="C390" s="71"/>
      <c r="D390" s="71"/>
      <c r="E390" s="72"/>
      <c r="F390" s="44" t="str">
        <f t="shared" si="12"/>
        <v/>
      </c>
      <c r="G390" s="54"/>
      <c r="H390" s="45"/>
      <c r="I390" s="46" t="str">
        <f t="shared" si="13"/>
        <v/>
      </c>
      <c r="J390" s="26"/>
    </row>
    <row r="391" spans="1:10" ht="18.75" x14ac:dyDescent="0.4">
      <c r="A391" s="28"/>
      <c r="B391" s="43"/>
      <c r="C391" s="71"/>
      <c r="D391" s="71"/>
      <c r="E391" s="72"/>
      <c r="F391" s="44" t="str">
        <f t="shared" si="12"/>
        <v/>
      </c>
      <c r="G391" s="54"/>
      <c r="H391" s="45"/>
      <c r="I391" s="46" t="str">
        <f t="shared" si="13"/>
        <v/>
      </c>
      <c r="J391" s="26"/>
    </row>
    <row r="392" spans="1:10" ht="18.75" x14ac:dyDescent="0.4">
      <c r="A392" s="28"/>
      <c r="B392" s="43"/>
      <c r="C392" s="71"/>
      <c r="D392" s="71"/>
      <c r="E392" s="72"/>
      <c r="F392" s="44" t="str">
        <f t="shared" si="12"/>
        <v/>
      </c>
      <c r="G392" s="54"/>
      <c r="H392" s="45"/>
      <c r="I392" s="46" t="str">
        <f t="shared" si="13"/>
        <v/>
      </c>
      <c r="J392" s="26"/>
    </row>
    <row r="393" spans="1:10" ht="18.75" x14ac:dyDescent="0.4">
      <c r="A393" s="28"/>
      <c r="B393" s="43"/>
      <c r="C393" s="71"/>
      <c r="D393" s="71"/>
      <c r="E393" s="72"/>
      <c r="F393" s="44" t="str">
        <f t="shared" si="12"/>
        <v/>
      </c>
      <c r="G393" s="54"/>
      <c r="H393" s="45"/>
      <c r="I393" s="46" t="str">
        <f t="shared" si="13"/>
        <v/>
      </c>
      <c r="J393" s="26"/>
    </row>
    <row r="394" spans="1:10" ht="18.75" x14ac:dyDescent="0.4">
      <c r="A394" s="28"/>
      <c r="B394" s="43"/>
      <c r="C394" s="71"/>
      <c r="D394" s="71"/>
      <c r="E394" s="72"/>
      <c r="F394" s="44" t="str">
        <f t="shared" si="12"/>
        <v/>
      </c>
      <c r="G394" s="54"/>
      <c r="H394" s="45"/>
      <c r="I394" s="46" t="str">
        <f t="shared" si="13"/>
        <v/>
      </c>
      <c r="J394" s="26"/>
    </row>
    <row r="395" spans="1:10" ht="18.75" x14ac:dyDescent="0.4">
      <c r="A395" s="28"/>
      <c r="B395" s="43"/>
      <c r="C395" s="71"/>
      <c r="D395" s="71"/>
      <c r="E395" s="72"/>
      <c r="F395" s="44" t="str">
        <f t="shared" si="12"/>
        <v/>
      </c>
      <c r="G395" s="54"/>
      <c r="H395" s="45"/>
      <c r="I395" s="46" t="str">
        <f t="shared" si="13"/>
        <v/>
      </c>
      <c r="J395" s="26"/>
    </row>
    <row r="396" spans="1:10" ht="18.75" x14ac:dyDescent="0.4">
      <c r="A396" s="28"/>
      <c r="B396" s="43"/>
      <c r="C396" s="71"/>
      <c r="D396" s="71"/>
      <c r="E396" s="72"/>
      <c r="F396" s="44" t="str">
        <f t="shared" si="12"/>
        <v/>
      </c>
      <c r="G396" s="54"/>
      <c r="H396" s="45"/>
      <c r="I396" s="46" t="str">
        <f t="shared" si="13"/>
        <v/>
      </c>
      <c r="J396" s="26"/>
    </row>
    <row r="397" spans="1:10" ht="18.75" x14ac:dyDescent="0.4">
      <c r="A397" s="28"/>
      <c r="B397" s="43"/>
      <c r="C397" s="71"/>
      <c r="D397" s="71"/>
      <c r="E397" s="72"/>
      <c r="F397" s="44" t="str">
        <f t="shared" si="12"/>
        <v/>
      </c>
      <c r="G397" s="54"/>
      <c r="H397" s="45"/>
      <c r="I397" s="46" t="str">
        <f t="shared" si="13"/>
        <v/>
      </c>
      <c r="J397" s="26"/>
    </row>
    <row r="398" spans="1:10" ht="18.75" x14ac:dyDescent="0.4">
      <c r="A398" s="28"/>
      <c r="B398" s="43"/>
      <c r="C398" s="71"/>
      <c r="D398" s="71"/>
      <c r="E398" s="72"/>
      <c r="F398" s="44" t="str">
        <f t="shared" si="12"/>
        <v/>
      </c>
      <c r="G398" s="54"/>
      <c r="H398" s="45"/>
      <c r="I398" s="46" t="str">
        <f t="shared" si="13"/>
        <v/>
      </c>
      <c r="J398" s="26"/>
    </row>
    <row r="399" spans="1:10" ht="18.75" x14ac:dyDescent="0.4">
      <c r="A399" s="28"/>
      <c r="B399" s="43"/>
      <c r="C399" s="71"/>
      <c r="D399" s="71"/>
      <c r="E399" s="72"/>
      <c r="F399" s="44" t="str">
        <f t="shared" si="12"/>
        <v/>
      </c>
      <c r="G399" s="54"/>
      <c r="H399" s="45"/>
      <c r="I399" s="46" t="str">
        <f t="shared" si="13"/>
        <v/>
      </c>
      <c r="J399" s="26"/>
    </row>
    <row r="400" spans="1:10" ht="18.75" x14ac:dyDescent="0.4">
      <c r="A400" s="28"/>
      <c r="B400" s="43"/>
      <c r="C400" s="71"/>
      <c r="D400" s="71"/>
      <c r="E400" s="72"/>
      <c r="F400" s="44" t="str">
        <f t="shared" si="12"/>
        <v/>
      </c>
      <c r="G400" s="54"/>
      <c r="H400" s="45"/>
      <c r="I400" s="46" t="str">
        <f t="shared" si="13"/>
        <v/>
      </c>
      <c r="J400" s="26"/>
    </row>
    <row r="401" spans="1:10" ht="18.75" x14ac:dyDescent="0.4">
      <c r="A401" s="28"/>
      <c r="B401" s="43"/>
      <c r="C401" s="71"/>
      <c r="D401" s="71"/>
      <c r="E401" s="72"/>
      <c r="F401" s="44" t="str">
        <f t="shared" si="12"/>
        <v/>
      </c>
      <c r="G401" s="54"/>
      <c r="H401" s="45"/>
      <c r="I401" s="46" t="str">
        <f t="shared" si="13"/>
        <v/>
      </c>
      <c r="J401" s="26"/>
    </row>
    <row r="402" spans="1:10" ht="18.75" x14ac:dyDescent="0.4">
      <c r="A402" s="28"/>
      <c r="B402" s="43"/>
      <c r="C402" s="71"/>
      <c r="D402" s="71"/>
      <c r="E402" s="72"/>
      <c r="F402" s="44" t="str">
        <f t="shared" si="12"/>
        <v/>
      </c>
      <c r="G402" s="54"/>
      <c r="H402" s="45"/>
      <c r="I402" s="46" t="str">
        <f t="shared" si="13"/>
        <v/>
      </c>
      <c r="J402" s="26"/>
    </row>
    <row r="403" spans="1:10" ht="18.75" x14ac:dyDescent="0.4">
      <c r="A403" s="28"/>
      <c r="B403" s="43"/>
      <c r="C403" s="71"/>
      <c r="D403" s="71"/>
      <c r="E403" s="72"/>
      <c r="F403" s="44" t="str">
        <f t="shared" si="12"/>
        <v/>
      </c>
      <c r="G403" s="54"/>
      <c r="H403" s="45"/>
      <c r="I403" s="46" t="str">
        <f t="shared" si="13"/>
        <v/>
      </c>
      <c r="J403" s="26"/>
    </row>
    <row r="404" spans="1:10" ht="18.75" x14ac:dyDescent="0.4">
      <c r="A404" s="28"/>
      <c r="B404" s="43"/>
      <c r="C404" s="71"/>
      <c r="D404" s="71"/>
      <c r="E404" s="72"/>
      <c r="F404" s="44" t="str">
        <f t="shared" si="12"/>
        <v/>
      </c>
      <c r="G404" s="54"/>
      <c r="H404" s="45"/>
      <c r="I404" s="46" t="str">
        <f t="shared" si="13"/>
        <v/>
      </c>
      <c r="J404" s="26"/>
    </row>
    <row r="405" spans="1:10" ht="18.75" x14ac:dyDescent="0.4">
      <c r="A405" s="28"/>
      <c r="B405" s="43"/>
      <c r="C405" s="71"/>
      <c r="D405" s="71"/>
      <c r="E405" s="72"/>
      <c r="F405" s="44" t="str">
        <f t="shared" si="12"/>
        <v/>
      </c>
      <c r="G405" s="54"/>
      <c r="H405" s="45"/>
      <c r="I405" s="46" t="str">
        <f t="shared" si="13"/>
        <v/>
      </c>
      <c r="J405" s="26"/>
    </row>
    <row r="406" spans="1:10" ht="18.75" x14ac:dyDescent="0.4">
      <c r="A406" s="28"/>
      <c r="B406" s="43"/>
      <c r="C406" s="71"/>
      <c r="D406" s="71"/>
      <c r="E406" s="72"/>
      <c r="F406" s="44" t="str">
        <f t="shared" si="12"/>
        <v/>
      </c>
      <c r="G406" s="54"/>
      <c r="H406" s="45"/>
      <c r="I406" s="46" t="str">
        <f t="shared" si="13"/>
        <v/>
      </c>
      <c r="J406" s="26"/>
    </row>
    <row r="407" spans="1:10" ht="18.75" x14ac:dyDescent="0.4">
      <c r="A407" s="28"/>
      <c r="B407" s="43"/>
      <c r="C407" s="71"/>
      <c r="D407" s="71"/>
      <c r="E407" s="72"/>
      <c r="F407" s="44" t="str">
        <f t="shared" si="12"/>
        <v/>
      </c>
      <c r="G407" s="54"/>
      <c r="H407" s="45"/>
      <c r="I407" s="46" t="str">
        <f t="shared" si="13"/>
        <v/>
      </c>
      <c r="J407" s="26"/>
    </row>
    <row r="408" spans="1:10" ht="18.75" x14ac:dyDescent="0.4">
      <c r="A408" s="28"/>
      <c r="B408" s="43"/>
      <c r="C408" s="71"/>
      <c r="D408" s="71"/>
      <c r="E408" s="72"/>
      <c r="F408" s="44" t="str">
        <f t="shared" si="12"/>
        <v/>
      </c>
      <c r="G408" s="54"/>
      <c r="H408" s="45"/>
      <c r="I408" s="46" t="str">
        <f t="shared" si="13"/>
        <v/>
      </c>
      <c r="J408" s="26"/>
    </row>
    <row r="409" spans="1:10" ht="18.75" x14ac:dyDescent="0.4">
      <c r="A409" s="28"/>
      <c r="B409" s="43"/>
      <c r="C409" s="71"/>
      <c r="D409" s="71"/>
      <c r="E409" s="72"/>
      <c r="F409" s="44" t="str">
        <f t="shared" si="12"/>
        <v/>
      </c>
      <c r="G409" s="54"/>
      <c r="H409" s="45"/>
      <c r="I409" s="46" t="str">
        <f t="shared" si="13"/>
        <v/>
      </c>
      <c r="J409" s="26"/>
    </row>
    <row r="410" spans="1:10" ht="18.75" x14ac:dyDescent="0.4">
      <c r="A410" s="28"/>
      <c r="B410" s="43"/>
      <c r="C410" s="71"/>
      <c r="D410" s="71"/>
      <c r="E410" s="72"/>
      <c r="F410" s="44" t="str">
        <f t="shared" si="12"/>
        <v/>
      </c>
      <c r="G410" s="54"/>
      <c r="H410" s="45"/>
      <c r="I410" s="46" t="str">
        <f t="shared" si="13"/>
        <v/>
      </c>
      <c r="J410" s="26"/>
    </row>
    <row r="411" spans="1:10" ht="18.75" x14ac:dyDescent="0.4">
      <c r="A411" s="28"/>
      <c r="B411" s="43"/>
      <c r="C411" s="71"/>
      <c r="D411" s="71"/>
      <c r="E411" s="72"/>
      <c r="F411" s="44" t="str">
        <f t="shared" si="12"/>
        <v/>
      </c>
      <c r="G411" s="54"/>
      <c r="H411" s="45"/>
      <c r="I411" s="46" t="str">
        <f t="shared" si="13"/>
        <v/>
      </c>
      <c r="J411" s="26"/>
    </row>
    <row r="412" spans="1:10" ht="18.75" x14ac:dyDescent="0.4">
      <c r="A412" s="28"/>
      <c r="B412" s="43"/>
      <c r="C412" s="71"/>
      <c r="D412" s="71"/>
      <c r="E412" s="72"/>
      <c r="F412" s="44" t="str">
        <f t="shared" si="12"/>
        <v/>
      </c>
      <c r="G412" s="54"/>
      <c r="H412" s="45"/>
      <c r="I412" s="46" t="str">
        <f t="shared" si="13"/>
        <v/>
      </c>
      <c r="J412" s="26"/>
    </row>
    <row r="413" spans="1:10" ht="18.75" x14ac:dyDescent="0.4">
      <c r="A413" s="28"/>
      <c r="B413" s="43"/>
      <c r="C413" s="71"/>
      <c r="D413" s="71"/>
      <c r="E413" s="72"/>
      <c r="F413" s="44" t="str">
        <f t="shared" si="12"/>
        <v/>
      </c>
      <c r="G413" s="54"/>
      <c r="H413" s="45"/>
      <c r="I413" s="46" t="str">
        <f t="shared" si="13"/>
        <v/>
      </c>
      <c r="J413" s="26"/>
    </row>
    <row r="414" spans="1:10" ht="18.75" x14ac:dyDescent="0.4">
      <c r="A414" s="28"/>
      <c r="B414" s="43"/>
      <c r="C414" s="71"/>
      <c r="D414" s="71"/>
      <c r="E414" s="72"/>
      <c r="F414" s="44" t="str">
        <f t="shared" si="12"/>
        <v/>
      </c>
      <c r="G414" s="54"/>
      <c r="H414" s="45"/>
      <c r="I414" s="46" t="str">
        <f t="shared" si="13"/>
        <v/>
      </c>
      <c r="J414" s="26"/>
    </row>
    <row r="415" spans="1:10" ht="18.75" x14ac:dyDescent="0.4">
      <c r="A415" s="28"/>
      <c r="B415" s="43"/>
      <c r="C415" s="71"/>
      <c r="D415" s="71"/>
      <c r="E415" s="72"/>
      <c r="F415" s="44" t="str">
        <f t="shared" si="12"/>
        <v/>
      </c>
      <c r="G415" s="54"/>
      <c r="H415" s="45"/>
      <c r="I415" s="46" t="str">
        <f t="shared" si="13"/>
        <v/>
      </c>
      <c r="J415" s="26"/>
    </row>
    <row r="416" spans="1:10" ht="18.75" x14ac:dyDescent="0.4">
      <c r="A416" s="28"/>
      <c r="B416" s="43"/>
      <c r="C416" s="71"/>
      <c r="D416" s="71"/>
      <c r="E416" s="72"/>
      <c r="F416" s="44" t="str">
        <f t="shared" si="12"/>
        <v/>
      </c>
      <c r="G416" s="54"/>
      <c r="H416" s="45"/>
      <c r="I416" s="46" t="str">
        <f t="shared" si="13"/>
        <v/>
      </c>
      <c r="J416" s="26"/>
    </row>
    <row r="417" spans="1:10" ht="18.75" x14ac:dyDescent="0.4">
      <c r="A417" s="28"/>
      <c r="B417" s="43"/>
      <c r="C417" s="71"/>
      <c r="D417" s="71"/>
      <c r="E417" s="72"/>
      <c r="F417" s="44" t="str">
        <f t="shared" si="12"/>
        <v/>
      </c>
      <c r="G417" s="54"/>
      <c r="H417" s="45"/>
      <c r="I417" s="46" t="str">
        <f t="shared" si="13"/>
        <v/>
      </c>
      <c r="J417" s="26"/>
    </row>
    <row r="418" spans="1:10" ht="18.75" x14ac:dyDescent="0.4">
      <c r="A418" s="28"/>
      <c r="B418" s="43"/>
      <c r="C418" s="71"/>
      <c r="D418" s="71"/>
      <c r="E418" s="72"/>
      <c r="F418" s="44" t="str">
        <f t="shared" si="12"/>
        <v/>
      </c>
      <c r="G418" s="54"/>
      <c r="H418" s="45"/>
      <c r="I418" s="46" t="str">
        <f t="shared" si="13"/>
        <v/>
      </c>
      <c r="J418" s="26"/>
    </row>
    <row r="419" spans="1:10" ht="18.75" x14ac:dyDescent="0.4">
      <c r="A419" s="28"/>
      <c r="B419" s="43"/>
      <c r="C419" s="71"/>
      <c r="D419" s="71"/>
      <c r="E419" s="72"/>
      <c r="F419" s="44" t="str">
        <f t="shared" si="12"/>
        <v/>
      </c>
      <c r="G419" s="54"/>
      <c r="H419" s="45"/>
      <c r="I419" s="46" t="str">
        <f t="shared" si="13"/>
        <v/>
      </c>
      <c r="J419" s="26"/>
    </row>
    <row r="420" spans="1:10" ht="18.75" x14ac:dyDescent="0.4">
      <c r="A420" s="28"/>
      <c r="B420" s="43"/>
      <c r="C420" s="71"/>
      <c r="D420" s="71"/>
      <c r="E420" s="72"/>
      <c r="F420" s="44" t="str">
        <f t="shared" si="12"/>
        <v/>
      </c>
      <c r="G420" s="54"/>
      <c r="H420" s="45"/>
      <c r="I420" s="46" t="str">
        <f t="shared" si="13"/>
        <v/>
      </c>
      <c r="J420" s="26"/>
    </row>
    <row r="421" spans="1:10" ht="18.75" x14ac:dyDescent="0.4">
      <c r="A421" s="28"/>
      <c r="B421" s="43"/>
      <c r="C421" s="71"/>
      <c r="D421" s="71"/>
      <c r="E421" s="72"/>
      <c r="F421" s="44" t="str">
        <f t="shared" si="12"/>
        <v/>
      </c>
      <c r="G421" s="54"/>
      <c r="H421" s="45"/>
      <c r="I421" s="46" t="str">
        <f t="shared" si="13"/>
        <v/>
      </c>
      <c r="J421" s="26"/>
    </row>
    <row r="422" spans="1:10" ht="18.75" x14ac:dyDescent="0.4">
      <c r="A422" s="28"/>
      <c r="B422" s="43"/>
      <c r="C422" s="71"/>
      <c r="D422" s="71"/>
      <c r="E422" s="72"/>
      <c r="F422" s="44" t="str">
        <f t="shared" si="12"/>
        <v/>
      </c>
      <c r="G422" s="54"/>
      <c r="H422" s="45"/>
      <c r="I422" s="46" t="str">
        <f t="shared" si="13"/>
        <v/>
      </c>
      <c r="J422" s="26"/>
    </row>
    <row r="423" spans="1:10" ht="18.75" x14ac:dyDescent="0.4">
      <c r="A423" s="28"/>
      <c r="B423" s="43"/>
      <c r="C423" s="71"/>
      <c r="D423" s="71"/>
      <c r="E423" s="72"/>
      <c r="F423" s="44" t="str">
        <f t="shared" si="12"/>
        <v/>
      </c>
      <c r="G423" s="54"/>
      <c r="H423" s="45"/>
      <c r="I423" s="46" t="str">
        <f t="shared" si="13"/>
        <v/>
      </c>
      <c r="J423" s="26"/>
    </row>
    <row r="424" spans="1:10" ht="18.75" x14ac:dyDescent="0.4">
      <c r="A424" s="28"/>
      <c r="B424" s="43"/>
      <c r="C424" s="71"/>
      <c r="D424" s="71"/>
      <c r="E424" s="72"/>
      <c r="F424" s="44" t="str">
        <f t="shared" si="12"/>
        <v/>
      </c>
      <c r="G424" s="54"/>
      <c r="H424" s="45"/>
      <c r="I424" s="46" t="str">
        <f t="shared" si="13"/>
        <v/>
      </c>
      <c r="J424" s="26"/>
    </row>
    <row r="425" spans="1:10" ht="18.75" x14ac:dyDescent="0.4">
      <c r="A425" s="28"/>
      <c r="B425" s="43"/>
      <c r="C425" s="71"/>
      <c r="D425" s="71"/>
      <c r="E425" s="72"/>
      <c r="F425" s="44" t="str">
        <f t="shared" si="12"/>
        <v/>
      </c>
      <c r="G425" s="54"/>
      <c r="H425" s="45"/>
      <c r="I425" s="46" t="str">
        <f t="shared" si="13"/>
        <v/>
      </c>
      <c r="J425" s="26"/>
    </row>
    <row r="426" spans="1:10" ht="18.75" x14ac:dyDescent="0.4">
      <c r="A426" s="28"/>
      <c r="B426" s="43"/>
      <c r="C426" s="71"/>
      <c r="D426" s="71"/>
      <c r="E426" s="72"/>
      <c r="F426" s="44" t="str">
        <f t="shared" si="12"/>
        <v/>
      </c>
      <c r="G426" s="54"/>
      <c r="H426" s="45"/>
      <c r="I426" s="46" t="str">
        <f t="shared" si="13"/>
        <v/>
      </c>
      <c r="J426" s="26"/>
    </row>
    <row r="427" spans="1:10" ht="18.75" x14ac:dyDescent="0.4">
      <c r="A427" s="28"/>
      <c r="B427" s="43"/>
      <c r="C427" s="71"/>
      <c r="D427" s="71"/>
      <c r="E427" s="72"/>
      <c r="F427" s="44" t="str">
        <f t="shared" si="12"/>
        <v/>
      </c>
      <c r="G427" s="54"/>
      <c r="H427" s="45"/>
      <c r="I427" s="46" t="str">
        <f t="shared" si="13"/>
        <v/>
      </c>
      <c r="J427" s="26"/>
    </row>
    <row r="428" spans="1:10" ht="18.75" x14ac:dyDescent="0.4">
      <c r="A428" s="28"/>
      <c r="B428" s="43"/>
      <c r="C428" s="71"/>
      <c r="D428" s="71"/>
      <c r="E428" s="72"/>
      <c r="F428" s="44" t="str">
        <f t="shared" si="12"/>
        <v/>
      </c>
      <c r="G428" s="54"/>
      <c r="H428" s="45"/>
      <c r="I428" s="46" t="str">
        <f t="shared" si="13"/>
        <v/>
      </c>
      <c r="J428" s="26"/>
    </row>
    <row r="429" spans="1:10" ht="18.75" x14ac:dyDescent="0.4">
      <c r="A429" s="28"/>
      <c r="B429" s="43"/>
      <c r="C429" s="71"/>
      <c r="D429" s="71"/>
      <c r="E429" s="72"/>
      <c r="F429" s="44" t="str">
        <f t="shared" si="12"/>
        <v/>
      </c>
      <c r="G429" s="54"/>
      <c r="H429" s="45"/>
      <c r="I429" s="46" t="str">
        <f t="shared" si="13"/>
        <v/>
      </c>
      <c r="J429" s="26"/>
    </row>
    <row r="430" spans="1:10" ht="18.75" x14ac:dyDescent="0.4">
      <c r="A430" s="28"/>
      <c r="B430" s="43"/>
      <c r="C430" s="71"/>
      <c r="D430" s="71"/>
      <c r="E430" s="72"/>
      <c r="F430" s="44" t="str">
        <f t="shared" si="12"/>
        <v/>
      </c>
      <c r="G430" s="54"/>
      <c r="H430" s="45"/>
      <c r="I430" s="46" t="str">
        <f t="shared" si="13"/>
        <v/>
      </c>
      <c r="J430" s="26"/>
    </row>
    <row r="431" spans="1:10" ht="18.75" x14ac:dyDescent="0.4">
      <c r="A431" s="28"/>
      <c r="B431" s="43"/>
      <c r="C431" s="71"/>
      <c r="D431" s="71"/>
      <c r="E431" s="72"/>
      <c r="F431" s="44" t="str">
        <f t="shared" si="12"/>
        <v/>
      </c>
      <c r="G431" s="54"/>
      <c r="H431" s="45"/>
      <c r="I431" s="46" t="str">
        <f t="shared" si="13"/>
        <v/>
      </c>
      <c r="J431" s="26"/>
    </row>
    <row r="432" spans="1:10" ht="18.75" x14ac:dyDescent="0.4">
      <c r="A432" s="28"/>
      <c r="B432" s="43"/>
      <c r="C432" s="71"/>
      <c r="D432" s="71"/>
      <c r="E432" s="72"/>
      <c r="F432" s="44" t="str">
        <f t="shared" si="12"/>
        <v/>
      </c>
      <c r="G432" s="54"/>
      <c r="H432" s="45"/>
      <c r="I432" s="46" t="str">
        <f t="shared" si="13"/>
        <v/>
      </c>
      <c r="J432" s="26"/>
    </row>
    <row r="433" spans="1:10" ht="18.75" x14ac:dyDescent="0.4">
      <c r="A433" s="28"/>
      <c r="B433" s="43"/>
      <c r="C433" s="71"/>
      <c r="D433" s="71"/>
      <c r="E433" s="72"/>
      <c r="F433" s="44" t="str">
        <f t="shared" si="12"/>
        <v/>
      </c>
      <c r="G433" s="54"/>
      <c r="H433" s="45"/>
      <c r="I433" s="46" t="str">
        <f t="shared" si="13"/>
        <v/>
      </c>
      <c r="J433" s="26"/>
    </row>
    <row r="434" spans="1:10" ht="18.75" x14ac:dyDescent="0.4">
      <c r="A434" s="28"/>
      <c r="B434" s="43"/>
      <c r="C434" s="71"/>
      <c r="D434" s="71"/>
      <c r="E434" s="72"/>
      <c r="F434" s="44" t="str">
        <f t="shared" si="12"/>
        <v/>
      </c>
      <c r="G434" s="54"/>
      <c r="H434" s="45"/>
      <c r="I434" s="46" t="str">
        <f t="shared" si="13"/>
        <v/>
      </c>
      <c r="J434" s="26"/>
    </row>
    <row r="435" spans="1:10" ht="18.75" x14ac:dyDescent="0.4">
      <c r="A435" s="28"/>
      <c r="B435" s="43"/>
      <c r="C435" s="71"/>
      <c r="D435" s="71"/>
      <c r="E435" s="72"/>
      <c r="F435" s="44" t="str">
        <f t="shared" si="12"/>
        <v/>
      </c>
      <c r="G435" s="54"/>
      <c r="H435" s="45"/>
      <c r="I435" s="46" t="str">
        <f t="shared" si="13"/>
        <v/>
      </c>
      <c r="J435" s="26"/>
    </row>
    <row r="436" spans="1:10" ht="18.75" x14ac:dyDescent="0.4">
      <c r="A436" s="28"/>
      <c r="B436" s="43"/>
      <c r="C436" s="71"/>
      <c r="D436" s="71"/>
      <c r="E436" s="72"/>
      <c r="F436" s="44" t="str">
        <f t="shared" si="12"/>
        <v/>
      </c>
      <c r="G436" s="54"/>
      <c r="H436" s="45"/>
      <c r="I436" s="46" t="str">
        <f t="shared" si="13"/>
        <v/>
      </c>
      <c r="J436" s="26"/>
    </row>
    <row r="437" spans="1:10" ht="18.75" x14ac:dyDescent="0.4">
      <c r="A437" s="28"/>
      <c r="B437" s="43"/>
      <c r="C437" s="71"/>
      <c r="D437" s="71"/>
      <c r="E437" s="72"/>
      <c r="F437" s="44" t="str">
        <f t="shared" si="12"/>
        <v/>
      </c>
      <c r="G437" s="54"/>
      <c r="H437" s="45"/>
      <c r="I437" s="46" t="str">
        <f t="shared" si="13"/>
        <v/>
      </c>
      <c r="J437" s="26"/>
    </row>
    <row r="438" spans="1:10" ht="18.75" x14ac:dyDescent="0.4">
      <c r="A438" s="28"/>
      <c r="B438" s="43"/>
      <c r="C438" s="71"/>
      <c r="D438" s="71"/>
      <c r="E438" s="72"/>
      <c r="F438" s="44" t="str">
        <f t="shared" si="12"/>
        <v/>
      </c>
      <c r="G438" s="54"/>
      <c r="H438" s="45"/>
      <c r="I438" s="46" t="str">
        <f t="shared" si="13"/>
        <v/>
      </c>
      <c r="J438" s="26"/>
    </row>
    <row r="439" spans="1:10" ht="18.75" x14ac:dyDescent="0.4">
      <c r="A439" s="28"/>
      <c r="B439" s="43"/>
      <c r="C439" s="71"/>
      <c r="D439" s="71"/>
      <c r="E439" s="72"/>
      <c r="F439" s="44" t="str">
        <f t="shared" si="12"/>
        <v/>
      </c>
      <c r="G439" s="54"/>
      <c r="H439" s="45"/>
      <c r="I439" s="46" t="str">
        <f t="shared" si="13"/>
        <v/>
      </c>
      <c r="J439" s="26"/>
    </row>
    <row r="440" spans="1:10" ht="18.75" x14ac:dyDescent="0.4">
      <c r="A440" s="28"/>
      <c r="B440" s="43"/>
      <c r="C440" s="71"/>
      <c r="D440" s="71"/>
      <c r="E440" s="72"/>
      <c r="F440" s="44" t="str">
        <f t="shared" si="12"/>
        <v/>
      </c>
      <c r="G440" s="54"/>
      <c r="H440" s="45"/>
      <c r="I440" s="46" t="str">
        <f t="shared" si="13"/>
        <v/>
      </c>
      <c r="J440" s="26"/>
    </row>
    <row r="441" spans="1:10" ht="18.75" x14ac:dyDescent="0.4">
      <c r="A441" s="28"/>
      <c r="B441" s="43"/>
      <c r="C441" s="71"/>
      <c r="D441" s="71"/>
      <c r="E441" s="72"/>
      <c r="F441" s="44" t="str">
        <f t="shared" si="12"/>
        <v/>
      </c>
      <c r="G441" s="54"/>
      <c r="H441" s="45"/>
      <c r="I441" s="46" t="str">
        <f t="shared" si="13"/>
        <v/>
      </c>
      <c r="J441" s="26"/>
    </row>
    <row r="442" spans="1:10" ht="18.75" x14ac:dyDescent="0.4">
      <c r="A442" s="28"/>
      <c r="B442" s="43"/>
      <c r="C442" s="71"/>
      <c r="D442" s="71"/>
      <c r="E442" s="72"/>
      <c r="F442" s="44" t="str">
        <f t="shared" si="12"/>
        <v/>
      </c>
      <c r="G442" s="54"/>
      <c r="H442" s="45"/>
      <c r="I442" s="46" t="str">
        <f t="shared" si="13"/>
        <v/>
      </c>
      <c r="J442" s="26"/>
    </row>
    <row r="443" spans="1:10" ht="18.75" x14ac:dyDescent="0.4">
      <c r="A443" s="28"/>
      <c r="B443" s="43"/>
      <c r="C443" s="71"/>
      <c r="D443" s="71"/>
      <c r="E443" s="72"/>
      <c r="F443" s="44" t="str">
        <f t="shared" si="12"/>
        <v/>
      </c>
      <c r="G443" s="54"/>
      <c r="H443" s="45"/>
      <c r="I443" s="46" t="str">
        <f t="shared" si="13"/>
        <v/>
      </c>
      <c r="J443" s="26"/>
    </row>
    <row r="444" spans="1:10" ht="18.75" x14ac:dyDescent="0.4">
      <c r="A444" s="28"/>
      <c r="B444" s="43"/>
      <c r="C444" s="71"/>
      <c r="D444" s="71"/>
      <c r="E444" s="72"/>
      <c r="F444" s="44" t="str">
        <f t="shared" si="12"/>
        <v/>
      </c>
      <c r="G444" s="54"/>
      <c r="H444" s="45"/>
      <c r="I444" s="46" t="str">
        <f t="shared" si="13"/>
        <v/>
      </c>
      <c r="J444" s="26"/>
    </row>
    <row r="445" spans="1:10" ht="18.75" x14ac:dyDescent="0.4">
      <c r="A445" s="28"/>
      <c r="B445" s="43"/>
      <c r="C445" s="71"/>
      <c r="D445" s="71"/>
      <c r="E445" s="72"/>
      <c r="F445" s="44" t="str">
        <f t="shared" si="12"/>
        <v/>
      </c>
      <c r="G445" s="54"/>
      <c r="H445" s="45"/>
      <c r="I445" s="46" t="str">
        <f t="shared" si="13"/>
        <v/>
      </c>
      <c r="J445" s="26"/>
    </row>
    <row r="446" spans="1:10" ht="18.75" x14ac:dyDescent="0.4">
      <c r="A446" s="28"/>
      <c r="B446" s="43"/>
      <c r="C446" s="71"/>
      <c r="D446" s="71"/>
      <c r="E446" s="72"/>
      <c r="F446" s="44" t="str">
        <f t="shared" si="12"/>
        <v/>
      </c>
      <c r="G446" s="54"/>
      <c r="H446" s="45"/>
      <c r="I446" s="46" t="str">
        <f t="shared" si="13"/>
        <v/>
      </c>
      <c r="J446" s="26"/>
    </row>
    <row r="447" spans="1:10" ht="18.75" x14ac:dyDescent="0.4">
      <c r="A447" s="28"/>
      <c r="B447" s="43"/>
      <c r="C447" s="71"/>
      <c r="D447" s="71"/>
      <c r="E447" s="72"/>
      <c r="F447" s="44" t="str">
        <f t="shared" si="12"/>
        <v/>
      </c>
      <c r="G447" s="54"/>
      <c r="H447" s="45"/>
      <c r="I447" s="46" t="str">
        <f t="shared" si="13"/>
        <v/>
      </c>
      <c r="J447" s="26"/>
    </row>
    <row r="448" spans="1:10" ht="18.75" x14ac:dyDescent="0.4">
      <c r="A448" s="28"/>
      <c r="B448" s="43"/>
      <c r="C448" s="71"/>
      <c r="D448" s="71"/>
      <c r="E448" s="72"/>
      <c r="F448" s="44" t="str">
        <f t="shared" si="12"/>
        <v/>
      </c>
      <c r="G448" s="54"/>
      <c r="H448" s="45"/>
      <c r="I448" s="46" t="str">
        <f t="shared" si="13"/>
        <v/>
      </c>
      <c r="J448" s="26"/>
    </row>
    <row r="449" spans="1:10" ht="18.75" x14ac:dyDescent="0.4">
      <c r="A449" s="28"/>
      <c r="B449" s="43"/>
      <c r="C449" s="71"/>
      <c r="D449" s="71"/>
      <c r="E449" s="72"/>
      <c r="F449" s="44" t="str">
        <f t="shared" si="12"/>
        <v/>
      </c>
      <c r="G449" s="54"/>
      <c r="H449" s="45"/>
      <c r="I449" s="46" t="str">
        <f t="shared" si="13"/>
        <v/>
      </c>
      <c r="J449" s="26"/>
    </row>
    <row r="450" spans="1:10" ht="18.75" x14ac:dyDescent="0.4">
      <c r="A450" s="28"/>
      <c r="B450" s="43"/>
      <c r="C450" s="71"/>
      <c r="D450" s="71"/>
      <c r="E450" s="72"/>
      <c r="F450" s="44" t="str">
        <f t="shared" si="12"/>
        <v/>
      </c>
      <c r="G450" s="54"/>
      <c r="H450" s="45"/>
      <c r="I450" s="46" t="str">
        <f t="shared" si="13"/>
        <v/>
      </c>
      <c r="J450" s="26"/>
    </row>
    <row r="451" spans="1:10" ht="18.75" x14ac:dyDescent="0.4">
      <c r="A451" s="28"/>
      <c r="B451" s="43"/>
      <c r="C451" s="71"/>
      <c r="D451" s="71"/>
      <c r="E451" s="72"/>
      <c r="F451" s="44" t="str">
        <f t="shared" si="12"/>
        <v/>
      </c>
      <c r="G451" s="54"/>
      <c r="H451" s="45"/>
      <c r="I451" s="46" t="str">
        <f t="shared" si="13"/>
        <v/>
      </c>
      <c r="J451" s="26"/>
    </row>
    <row r="452" spans="1:10" ht="18.75" x14ac:dyDescent="0.4">
      <c r="A452" s="28"/>
      <c r="B452" s="43"/>
      <c r="C452" s="71"/>
      <c r="D452" s="71"/>
      <c r="E452" s="72"/>
      <c r="F452" s="44" t="str">
        <f t="shared" ref="F452:F502" si="14">IF(E452="","",DATEDIF(C452,E452,"Y"))</f>
        <v/>
      </c>
      <c r="G452" s="54"/>
      <c r="H452" s="45"/>
      <c r="I452" s="46" t="str">
        <f t="shared" ref="I452:I502" si="15">IF(D452="","",DATEDIF(D452,E452,"Y"))</f>
        <v/>
      </c>
      <c r="J452" s="26"/>
    </row>
    <row r="453" spans="1:10" ht="18.75" x14ac:dyDescent="0.4">
      <c r="A453" s="28"/>
      <c r="B453" s="43"/>
      <c r="C453" s="71"/>
      <c r="D453" s="71"/>
      <c r="E453" s="72"/>
      <c r="F453" s="44" t="str">
        <f t="shared" si="14"/>
        <v/>
      </c>
      <c r="G453" s="54"/>
      <c r="H453" s="45"/>
      <c r="I453" s="46" t="str">
        <f t="shared" si="15"/>
        <v/>
      </c>
      <c r="J453" s="26"/>
    </row>
    <row r="454" spans="1:10" ht="18.75" x14ac:dyDescent="0.4">
      <c r="A454" s="28"/>
      <c r="B454" s="43"/>
      <c r="C454" s="71"/>
      <c r="D454" s="71"/>
      <c r="E454" s="72"/>
      <c r="F454" s="44" t="str">
        <f t="shared" si="14"/>
        <v/>
      </c>
      <c r="G454" s="54"/>
      <c r="H454" s="45"/>
      <c r="I454" s="46" t="str">
        <f t="shared" si="15"/>
        <v/>
      </c>
      <c r="J454" s="26"/>
    </row>
    <row r="455" spans="1:10" ht="18.75" x14ac:dyDescent="0.4">
      <c r="A455" s="28"/>
      <c r="B455" s="43"/>
      <c r="C455" s="71"/>
      <c r="D455" s="71"/>
      <c r="E455" s="72"/>
      <c r="F455" s="44" t="str">
        <f t="shared" si="14"/>
        <v/>
      </c>
      <c r="G455" s="54"/>
      <c r="H455" s="45"/>
      <c r="I455" s="46" t="str">
        <f t="shared" si="15"/>
        <v/>
      </c>
      <c r="J455" s="26"/>
    </row>
    <row r="456" spans="1:10" ht="18.75" x14ac:dyDescent="0.4">
      <c r="A456" s="28"/>
      <c r="B456" s="43"/>
      <c r="C456" s="71"/>
      <c r="D456" s="71"/>
      <c r="E456" s="72"/>
      <c r="F456" s="44" t="str">
        <f t="shared" si="14"/>
        <v/>
      </c>
      <c r="G456" s="54"/>
      <c r="H456" s="45"/>
      <c r="I456" s="46" t="str">
        <f t="shared" si="15"/>
        <v/>
      </c>
      <c r="J456" s="26"/>
    </row>
    <row r="457" spans="1:10" ht="18.75" x14ac:dyDescent="0.4">
      <c r="A457" s="28"/>
      <c r="B457" s="43"/>
      <c r="C457" s="71"/>
      <c r="D457" s="71"/>
      <c r="E457" s="72"/>
      <c r="F457" s="44" t="str">
        <f t="shared" si="14"/>
        <v/>
      </c>
      <c r="G457" s="54"/>
      <c r="H457" s="45"/>
      <c r="I457" s="46" t="str">
        <f t="shared" si="15"/>
        <v/>
      </c>
      <c r="J457" s="26"/>
    </row>
    <row r="458" spans="1:10" ht="18.75" x14ac:dyDescent="0.4">
      <c r="A458" s="28"/>
      <c r="B458" s="43"/>
      <c r="C458" s="71"/>
      <c r="D458" s="71"/>
      <c r="E458" s="72"/>
      <c r="F458" s="44" t="str">
        <f t="shared" si="14"/>
        <v/>
      </c>
      <c r="G458" s="54"/>
      <c r="H458" s="45"/>
      <c r="I458" s="46" t="str">
        <f t="shared" si="15"/>
        <v/>
      </c>
      <c r="J458" s="26"/>
    </row>
    <row r="459" spans="1:10" ht="18.75" x14ac:dyDescent="0.4">
      <c r="A459" s="28"/>
      <c r="B459" s="43"/>
      <c r="C459" s="71"/>
      <c r="D459" s="71"/>
      <c r="E459" s="72"/>
      <c r="F459" s="44" t="str">
        <f t="shared" si="14"/>
        <v/>
      </c>
      <c r="G459" s="54"/>
      <c r="H459" s="45"/>
      <c r="I459" s="46" t="str">
        <f t="shared" si="15"/>
        <v/>
      </c>
      <c r="J459" s="26"/>
    </row>
    <row r="460" spans="1:10" ht="18.75" x14ac:dyDescent="0.4">
      <c r="A460" s="28"/>
      <c r="B460" s="43"/>
      <c r="C460" s="71"/>
      <c r="D460" s="71"/>
      <c r="E460" s="72"/>
      <c r="F460" s="44" t="str">
        <f t="shared" si="14"/>
        <v/>
      </c>
      <c r="G460" s="54"/>
      <c r="H460" s="45"/>
      <c r="I460" s="46" t="str">
        <f t="shared" si="15"/>
        <v/>
      </c>
      <c r="J460" s="26"/>
    </row>
    <row r="461" spans="1:10" ht="18.75" x14ac:dyDescent="0.4">
      <c r="A461" s="28"/>
      <c r="B461" s="43"/>
      <c r="C461" s="71"/>
      <c r="D461" s="71"/>
      <c r="E461" s="72"/>
      <c r="F461" s="44" t="str">
        <f t="shared" si="14"/>
        <v/>
      </c>
      <c r="G461" s="54"/>
      <c r="H461" s="45"/>
      <c r="I461" s="46" t="str">
        <f t="shared" si="15"/>
        <v/>
      </c>
      <c r="J461" s="26"/>
    </row>
    <row r="462" spans="1:10" ht="18.75" x14ac:dyDescent="0.4">
      <c r="A462" s="28"/>
      <c r="B462" s="43"/>
      <c r="C462" s="71"/>
      <c r="D462" s="71"/>
      <c r="E462" s="72"/>
      <c r="F462" s="44" t="str">
        <f t="shared" si="14"/>
        <v/>
      </c>
      <c r="G462" s="54"/>
      <c r="H462" s="45"/>
      <c r="I462" s="46" t="str">
        <f t="shared" si="15"/>
        <v/>
      </c>
      <c r="J462" s="26"/>
    </row>
    <row r="463" spans="1:10" ht="18.75" x14ac:dyDescent="0.4">
      <c r="A463" s="28"/>
      <c r="B463" s="43"/>
      <c r="C463" s="71"/>
      <c r="D463" s="71"/>
      <c r="E463" s="72"/>
      <c r="F463" s="44" t="str">
        <f t="shared" si="14"/>
        <v/>
      </c>
      <c r="G463" s="54"/>
      <c r="H463" s="45"/>
      <c r="I463" s="46" t="str">
        <f t="shared" si="15"/>
        <v/>
      </c>
      <c r="J463" s="26"/>
    </row>
    <row r="464" spans="1:10" ht="18.75" x14ac:dyDescent="0.4">
      <c r="A464" s="28"/>
      <c r="B464" s="43"/>
      <c r="C464" s="71"/>
      <c r="D464" s="71"/>
      <c r="E464" s="72"/>
      <c r="F464" s="44" t="str">
        <f t="shared" si="14"/>
        <v/>
      </c>
      <c r="G464" s="54"/>
      <c r="H464" s="45"/>
      <c r="I464" s="46" t="str">
        <f t="shared" si="15"/>
        <v/>
      </c>
      <c r="J464" s="26"/>
    </row>
    <row r="465" spans="1:10" ht="18.75" x14ac:dyDescent="0.4">
      <c r="A465" s="28"/>
      <c r="B465" s="43"/>
      <c r="C465" s="71"/>
      <c r="D465" s="71"/>
      <c r="E465" s="72"/>
      <c r="F465" s="44" t="str">
        <f t="shared" si="14"/>
        <v/>
      </c>
      <c r="G465" s="54"/>
      <c r="H465" s="45"/>
      <c r="I465" s="46" t="str">
        <f t="shared" si="15"/>
        <v/>
      </c>
      <c r="J465" s="26"/>
    </row>
    <row r="466" spans="1:10" ht="18.75" x14ac:dyDescent="0.4">
      <c r="A466" s="28"/>
      <c r="B466" s="43"/>
      <c r="C466" s="71"/>
      <c r="D466" s="71"/>
      <c r="E466" s="72"/>
      <c r="F466" s="44" t="str">
        <f t="shared" si="14"/>
        <v/>
      </c>
      <c r="G466" s="54"/>
      <c r="H466" s="45"/>
      <c r="I466" s="46" t="str">
        <f t="shared" si="15"/>
        <v/>
      </c>
      <c r="J466" s="26"/>
    </row>
    <row r="467" spans="1:10" ht="18.75" x14ac:dyDescent="0.4">
      <c r="A467" s="28"/>
      <c r="B467" s="43"/>
      <c r="C467" s="71"/>
      <c r="D467" s="71"/>
      <c r="E467" s="72"/>
      <c r="F467" s="44" t="str">
        <f t="shared" si="14"/>
        <v/>
      </c>
      <c r="G467" s="54"/>
      <c r="H467" s="45"/>
      <c r="I467" s="46" t="str">
        <f t="shared" si="15"/>
        <v/>
      </c>
      <c r="J467" s="26"/>
    </row>
    <row r="468" spans="1:10" ht="18.75" x14ac:dyDescent="0.4">
      <c r="A468" s="28"/>
      <c r="B468" s="43"/>
      <c r="C468" s="71"/>
      <c r="D468" s="71"/>
      <c r="E468" s="72"/>
      <c r="F468" s="44" t="str">
        <f t="shared" si="14"/>
        <v/>
      </c>
      <c r="G468" s="54"/>
      <c r="H468" s="45"/>
      <c r="I468" s="46" t="str">
        <f t="shared" si="15"/>
        <v/>
      </c>
      <c r="J468" s="26"/>
    </row>
    <row r="469" spans="1:10" ht="18.75" x14ac:dyDescent="0.4">
      <c r="A469" s="28"/>
      <c r="B469" s="43"/>
      <c r="C469" s="71"/>
      <c r="D469" s="71"/>
      <c r="E469" s="72"/>
      <c r="F469" s="44" t="str">
        <f t="shared" si="14"/>
        <v/>
      </c>
      <c r="G469" s="54"/>
      <c r="H469" s="45"/>
      <c r="I469" s="46" t="str">
        <f t="shared" si="15"/>
        <v/>
      </c>
      <c r="J469" s="26"/>
    </row>
    <row r="470" spans="1:10" ht="18.75" x14ac:dyDescent="0.4">
      <c r="A470" s="28"/>
      <c r="B470" s="43"/>
      <c r="C470" s="71"/>
      <c r="D470" s="71"/>
      <c r="E470" s="72"/>
      <c r="F470" s="44" t="str">
        <f t="shared" si="14"/>
        <v/>
      </c>
      <c r="G470" s="54"/>
      <c r="H470" s="45"/>
      <c r="I470" s="46" t="str">
        <f t="shared" si="15"/>
        <v/>
      </c>
      <c r="J470" s="26"/>
    </row>
    <row r="471" spans="1:10" ht="18.75" x14ac:dyDescent="0.4">
      <c r="A471" s="28"/>
      <c r="B471" s="43"/>
      <c r="C471" s="71"/>
      <c r="D471" s="71"/>
      <c r="E471" s="72"/>
      <c r="F471" s="44" t="str">
        <f t="shared" si="14"/>
        <v/>
      </c>
      <c r="G471" s="54"/>
      <c r="H471" s="45"/>
      <c r="I471" s="46" t="str">
        <f t="shared" si="15"/>
        <v/>
      </c>
      <c r="J471" s="26"/>
    </row>
    <row r="472" spans="1:10" ht="18.75" x14ac:dyDescent="0.4">
      <c r="A472" s="28"/>
      <c r="B472" s="43"/>
      <c r="C472" s="71"/>
      <c r="D472" s="71"/>
      <c r="E472" s="72"/>
      <c r="F472" s="44" t="str">
        <f t="shared" si="14"/>
        <v/>
      </c>
      <c r="G472" s="54"/>
      <c r="H472" s="45"/>
      <c r="I472" s="46" t="str">
        <f t="shared" si="15"/>
        <v/>
      </c>
      <c r="J472" s="26"/>
    </row>
    <row r="473" spans="1:10" ht="18.75" x14ac:dyDescent="0.4">
      <c r="A473" s="28"/>
      <c r="B473" s="43"/>
      <c r="C473" s="71"/>
      <c r="D473" s="71"/>
      <c r="E473" s="72"/>
      <c r="F473" s="44" t="str">
        <f t="shared" si="14"/>
        <v/>
      </c>
      <c r="G473" s="54"/>
      <c r="H473" s="45"/>
      <c r="I473" s="46" t="str">
        <f t="shared" si="15"/>
        <v/>
      </c>
      <c r="J473" s="26"/>
    </row>
    <row r="474" spans="1:10" ht="18.75" x14ac:dyDescent="0.4">
      <c r="A474" s="28"/>
      <c r="B474" s="43"/>
      <c r="C474" s="71"/>
      <c r="D474" s="71"/>
      <c r="E474" s="72"/>
      <c r="F474" s="44" t="str">
        <f t="shared" si="14"/>
        <v/>
      </c>
      <c r="G474" s="54"/>
      <c r="H474" s="45"/>
      <c r="I474" s="46" t="str">
        <f t="shared" si="15"/>
        <v/>
      </c>
      <c r="J474" s="26"/>
    </row>
    <row r="475" spans="1:10" ht="18.75" x14ac:dyDescent="0.4">
      <c r="A475" s="28"/>
      <c r="B475" s="43"/>
      <c r="C475" s="71"/>
      <c r="D475" s="71"/>
      <c r="E475" s="72"/>
      <c r="F475" s="44" t="str">
        <f t="shared" si="14"/>
        <v/>
      </c>
      <c r="G475" s="54"/>
      <c r="H475" s="45"/>
      <c r="I475" s="46" t="str">
        <f t="shared" si="15"/>
        <v/>
      </c>
      <c r="J475" s="26"/>
    </row>
    <row r="476" spans="1:10" ht="18.75" x14ac:dyDescent="0.4">
      <c r="A476" s="28"/>
      <c r="B476" s="43"/>
      <c r="C476" s="71"/>
      <c r="D476" s="71"/>
      <c r="E476" s="72"/>
      <c r="F476" s="44" t="str">
        <f t="shared" si="14"/>
        <v/>
      </c>
      <c r="G476" s="54"/>
      <c r="H476" s="45"/>
      <c r="I476" s="46" t="str">
        <f t="shared" si="15"/>
        <v/>
      </c>
      <c r="J476" s="26"/>
    </row>
    <row r="477" spans="1:10" ht="18.75" x14ac:dyDescent="0.4">
      <c r="A477" s="28"/>
      <c r="B477" s="43"/>
      <c r="C477" s="71"/>
      <c r="D477" s="71"/>
      <c r="E477" s="72"/>
      <c r="F477" s="44" t="str">
        <f t="shared" si="14"/>
        <v/>
      </c>
      <c r="G477" s="54"/>
      <c r="H477" s="45"/>
      <c r="I477" s="46" t="str">
        <f t="shared" si="15"/>
        <v/>
      </c>
      <c r="J477" s="26"/>
    </row>
    <row r="478" spans="1:10" ht="18.75" x14ac:dyDescent="0.4">
      <c r="A478" s="28"/>
      <c r="B478" s="43"/>
      <c r="C478" s="71"/>
      <c r="D478" s="71"/>
      <c r="E478" s="72"/>
      <c r="F478" s="44" t="str">
        <f t="shared" si="14"/>
        <v/>
      </c>
      <c r="G478" s="54"/>
      <c r="H478" s="45"/>
      <c r="I478" s="46" t="str">
        <f t="shared" si="15"/>
        <v/>
      </c>
      <c r="J478" s="26"/>
    </row>
    <row r="479" spans="1:10" ht="18.75" x14ac:dyDescent="0.4">
      <c r="A479" s="28"/>
      <c r="B479" s="43"/>
      <c r="C479" s="71"/>
      <c r="D479" s="71"/>
      <c r="E479" s="72"/>
      <c r="F479" s="44" t="str">
        <f t="shared" si="14"/>
        <v/>
      </c>
      <c r="G479" s="54"/>
      <c r="H479" s="45"/>
      <c r="I479" s="46" t="str">
        <f t="shared" si="15"/>
        <v/>
      </c>
      <c r="J479" s="26"/>
    </row>
    <row r="480" spans="1:10" ht="18.75" x14ac:dyDescent="0.4">
      <c r="A480" s="28"/>
      <c r="B480" s="43"/>
      <c r="C480" s="71"/>
      <c r="D480" s="71"/>
      <c r="E480" s="72"/>
      <c r="F480" s="44" t="str">
        <f t="shared" si="14"/>
        <v/>
      </c>
      <c r="G480" s="54"/>
      <c r="H480" s="45"/>
      <c r="I480" s="46" t="str">
        <f t="shared" si="15"/>
        <v/>
      </c>
      <c r="J480" s="26"/>
    </row>
    <row r="481" spans="1:10" ht="18.75" x14ac:dyDescent="0.4">
      <c r="A481" s="28"/>
      <c r="B481" s="43"/>
      <c r="C481" s="71"/>
      <c r="D481" s="71"/>
      <c r="E481" s="72"/>
      <c r="F481" s="44" t="str">
        <f t="shared" si="14"/>
        <v/>
      </c>
      <c r="G481" s="54"/>
      <c r="H481" s="45"/>
      <c r="I481" s="46" t="str">
        <f t="shared" si="15"/>
        <v/>
      </c>
      <c r="J481" s="26"/>
    </row>
    <row r="482" spans="1:10" ht="18.75" x14ac:dyDescent="0.4">
      <c r="A482" s="28"/>
      <c r="B482" s="43"/>
      <c r="C482" s="71"/>
      <c r="D482" s="71"/>
      <c r="E482" s="72"/>
      <c r="F482" s="44" t="str">
        <f t="shared" si="14"/>
        <v/>
      </c>
      <c r="G482" s="54"/>
      <c r="H482" s="45"/>
      <c r="I482" s="46" t="str">
        <f t="shared" si="15"/>
        <v/>
      </c>
      <c r="J482" s="26"/>
    </row>
    <row r="483" spans="1:10" ht="18.75" x14ac:dyDescent="0.4">
      <c r="A483" s="28"/>
      <c r="B483" s="43"/>
      <c r="C483" s="71"/>
      <c r="D483" s="71"/>
      <c r="E483" s="72"/>
      <c r="F483" s="44" t="str">
        <f t="shared" si="14"/>
        <v/>
      </c>
      <c r="G483" s="54"/>
      <c r="H483" s="45"/>
      <c r="I483" s="46" t="str">
        <f t="shared" si="15"/>
        <v/>
      </c>
      <c r="J483" s="26"/>
    </row>
    <row r="484" spans="1:10" ht="18.75" x14ac:dyDescent="0.4">
      <c r="A484" s="28"/>
      <c r="B484" s="43"/>
      <c r="C484" s="71"/>
      <c r="D484" s="71"/>
      <c r="E484" s="72"/>
      <c r="F484" s="44" t="str">
        <f t="shared" si="14"/>
        <v/>
      </c>
      <c r="G484" s="54"/>
      <c r="H484" s="45"/>
      <c r="I484" s="46" t="str">
        <f t="shared" si="15"/>
        <v/>
      </c>
      <c r="J484" s="26"/>
    </row>
    <row r="485" spans="1:10" ht="18.75" x14ac:dyDescent="0.4">
      <c r="A485" s="28"/>
      <c r="B485" s="43"/>
      <c r="C485" s="71"/>
      <c r="D485" s="71"/>
      <c r="E485" s="72"/>
      <c r="F485" s="44" t="str">
        <f t="shared" si="14"/>
        <v/>
      </c>
      <c r="G485" s="54"/>
      <c r="H485" s="45"/>
      <c r="I485" s="46" t="str">
        <f t="shared" si="15"/>
        <v/>
      </c>
      <c r="J485" s="26"/>
    </row>
    <row r="486" spans="1:10" ht="18.75" x14ac:dyDescent="0.4">
      <c r="A486" s="28"/>
      <c r="B486" s="43"/>
      <c r="C486" s="71"/>
      <c r="D486" s="71"/>
      <c r="E486" s="72"/>
      <c r="F486" s="44" t="str">
        <f t="shared" si="14"/>
        <v/>
      </c>
      <c r="G486" s="54"/>
      <c r="H486" s="45"/>
      <c r="I486" s="46" t="str">
        <f t="shared" si="15"/>
        <v/>
      </c>
      <c r="J486" s="26"/>
    </row>
    <row r="487" spans="1:10" ht="18.75" x14ac:dyDescent="0.4">
      <c r="A487" s="28"/>
      <c r="B487" s="43"/>
      <c r="C487" s="71"/>
      <c r="D487" s="71"/>
      <c r="E487" s="72"/>
      <c r="F487" s="44" t="str">
        <f t="shared" si="14"/>
        <v/>
      </c>
      <c r="G487" s="54"/>
      <c r="H487" s="45"/>
      <c r="I487" s="46" t="str">
        <f t="shared" si="15"/>
        <v/>
      </c>
      <c r="J487" s="26"/>
    </row>
    <row r="488" spans="1:10" ht="18.75" x14ac:dyDescent="0.4">
      <c r="A488" s="28"/>
      <c r="B488" s="43"/>
      <c r="C488" s="71"/>
      <c r="D488" s="71"/>
      <c r="E488" s="72"/>
      <c r="F488" s="44" t="str">
        <f t="shared" si="14"/>
        <v/>
      </c>
      <c r="G488" s="54"/>
      <c r="H488" s="45"/>
      <c r="I488" s="46" t="str">
        <f t="shared" si="15"/>
        <v/>
      </c>
      <c r="J488" s="26"/>
    </row>
    <row r="489" spans="1:10" ht="18.75" x14ac:dyDescent="0.4">
      <c r="A489" s="28"/>
      <c r="B489" s="43"/>
      <c r="C489" s="71"/>
      <c r="D489" s="71"/>
      <c r="E489" s="72"/>
      <c r="F489" s="44" t="str">
        <f t="shared" si="14"/>
        <v/>
      </c>
      <c r="G489" s="54"/>
      <c r="H489" s="45"/>
      <c r="I489" s="46" t="str">
        <f t="shared" si="15"/>
        <v/>
      </c>
      <c r="J489" s="26"/>
    </row>
    <row r="490" spans="1:10" ht="18.75" x14ac:dyDescent="0.4">
      <c r="A490" s="28"/>
      <c r="B490" s="43"/>
      <c r="C490" s="71"/>
      <c r="D490" s="71"/>
      <c r="E490" s="72"/>
      <c r="F490" s="44" t="str">
        <f t="shared" si="14"/>
        <v/>
      </c>
      <c r="G490" s="54"/>
      <c r="H490" s="45"/>
      <c r="I490" s="46" t="str">
        <f t="shared" si="15"/>
        <v/>
      </c>
      <c r="J490" s="26"/>
    </row>
    <row r="491" spans="1:10" ht="18.75" x14ac:dyDescent="0.4">
      <c r="A491" s="28"/>
      <c r="B491" s="43"/>
      <c r="C491" s="71"/>
      <c r="D491" s="71"/>
      <c r="E491" s="72"/>
      <c r="F491" s="44" t="str">
        <f t="shared" si="14"/>
        <v/>
      </c>
      <c r="G491" s="54"/>
      <c r="H491" s="45"/>
      <c r="I491" s="46" t="str">
        <f t="shared" si="15"/>
        <v/>
      </c>
      <c r="J491" s="26"/>
    </row>
    <row r="492" spans="1:10" ht="18.75" x14ac:dyDescent="0.4">
      <c r="A492" s="28"/>
      <c r="B492" s="43"/>
      <c r="C492" s="71"/>
      <c r="D492" s="71"/>
      <c r="E492" s="72"/>
      <c r="F492" s="44" t="str">
        <f t="shared" si="14"/>
        <v/>
      </c>
      <c r="G492" s="54"/>
      <c r="H492" s="45"/>
      <c r="I492" s="46" t="str">
        <f t="shared" si="15"/>
        <v/>
      </c>
      <c r="J492" s="26"/>
    </row>
    <row r="493" spans="1:10" ht="18.75" x14ac:dyDescent="0.4">
      <c r="A493" s="28"/>
      <c r="B493" s="43"/>
      <c r="C493" s="71"/>
      <c r="D493" s="71"/>
      <c r="E493" s="72"/>
      <c r="F493" s="44" t="str">
        <f t="shared" si="14"/>
        <v/>
      </c>
      <c r="G493" s="54"/>
      <c r="H493" s="45"/>
      <c r="I493" s="46" t="str">
        <f t="shared" si="15"/>
        <v/>
      </c>
      <c r="J493" s="26"/>
    </row>
    <row r="494" spans="1:10" ht="18.75" x14ac:dyDescent="0.4">
      <c r="A494" s="28"/>
      <c r="B494" s="43"/>
      <c r="C494" s="71"/>
      <c r="D494" s="71"/>
      <c r="E494" s="72"/>
      <c r="F494" s="44" t="str">
        <f t="shared" si="14"/>
        <v/>
      </c>
      <c r="G494" s="54"/>
      <c r="H494" s="45"/>
      <c r="I494" s="46" t="str">
        <f t="shared" si="15"/>
        <v/>
      </c>
      <c r="J494" s="26"/>
    </row>
    <row r="495" spans="1:10" ht="18.75" x14ac:dyDescent="0.4">
      <c r="A495" s="28"/>
      <c r="B495" s="43"/>
      <c r="C495" s="71"/>
      <c r="D495" s="71"/>
      <c r="E495" s="72"/>
      <c r="F495" s="44" t="str">
        <f t="shared" si="14"/>
        <v/>
      </c>
      <c r="G495" s="54"/>
      <c r="H495" s="45"/>
      <c r="I495" s="46" t="str">
        <f t="shared" si="15"/>
        <v/>
      </c>
      <c r="J495" s="26"/>
    </row>
    <row r="496" spans="1:10" ht="18.75" x14ac:dyDescent="0.4">
      <c r="A496" s="28"/>
      <c r="B496" s="43"/>
      <c r="C496" s="71"/>
      <c r="D496" s="71"/>
      <c r="E496" s="72"/>
      <c r="F496" s="44" t="str">
        <f t="shared" si="14"/>
        <v/>
      </c>
      <c r="G496" s="54"/>
      <c r="H496" s="45"/>
      <c r="I496" s="46" t="str">
        <f t="shared" si="15"/>
        <v/>
      </c>
      <c r="J496" s="26"/>
    </row>
    <row r="497" spans="1:10" ht="18.75" x14ac:dyDescent="0.4">
      <c r="A497" s="28"/>
      <c r="B497" s="43"/>
      <c r="C497" s="71"/>
      <c r="D497" s="71"/>
      <c r="E497" s="72"/>
      <c r="F497" s="44" t="str">
        <f t="shared" si="14"/>
        <v/>
      </c>
      <c r="G497" s="54"/>
      <c r="H497" s="45"/>
      <c r="I497" s="46" t="str">
        <f t="shared" si="15"/>
        <v/>
      </c>
      <c r="J497" s="26"/>
    </row>
    <row r="498" spans="1:10" ht="18.75" x14ac:dyDescent="0.4">
      <c r="A498" s="28"/>
      <c r="B498" s="43"/>
      <c r="C498" s="71"/>
      <c r="D498" s="71"/>
      <c r="E498" s="72"/>
      <c r="F498" s="44" t="str">
        <f t="shared" si="14"/>
        <v/>
      </c>
      <c r="G498" s="54"/>
      <c r="H498" s="45"/>
      <c r="I498" s="46" t="str">
        <f t="shared" si="15"/>
        <v/>
      </c>
      <c r="J498" s="26"/>
    </row>
    <row r="499" spans="1:10" ht="18.75" x14ac:dyDescent="0.4">
      <c r="A499" s="28"/>
      <c r="B499" s="43"/>
      <c r="C499" s="71"/>
      <c r="D499" s="71"/>
      <c r="E499" s="72"/>
      <c r="F499" s="44" t="str">
        <f t="shared" si="14"/>
        <v/>
      </c>
      <c r="G499" s="54"/>
      <c r="H499" s="45"/>
      <c r="I499" s="46" t="str">
        <f t="shared" si="15"/>
        <v/>
      </c>
      <c r="J499" s="26"/>
    </row>
    <row r="500" spans="1:10" ht="18.75" x14ac:dyDescent="0.4">
      <c r="A500" s="28"/>
      <c r="B500" s="43"/>
      <c r="C500" s="71"/>
      <c r="D500" s="71"/>
      <c r="E500" s="72"/>
      <c r="F500" s="44" t="str">
        <f t="shared" si="14"/>
        <v/>
      </c>
      <c r="G500" s="54"/>
      <c r="H500" s="45"/>
      <c r="I500" s="46" t="str">
        <f t="shared" si="15"/>
        <v/>
      </c>
      <c r="J500" s="26"/>
    </row>
    <row r="501" spans="1:10" ht="18.75" x14ac:dyDescent="0.4">
      <c r="A501" s="28"/>
      <c r="B501" s="43"/>
      <c r="C501" s="71"/>
      <c r="D501" s="71"/>
      <c r="E501" s="72"/>
      <c r="F501" s="44" t="str">
        <f t="shared" si="14"/>
        <v/>
      </c>
      <c r="G501" s="54"/>
      <c r="H501" s="45"/>
      <c r="I501" s="46" t="str">
        <f t="shared" si="15"/>
        <v/>
      </c>
      <c r="J501" s="26"/>
    </row>
    <row r="502" spans="1:10" ht="18.75" x14ac:dyDescent="0.4">
      <c r="A502" s="28"/>
      <c r="B502" s="43"/>
      <c r="C502" s="71"/>
      <c r="D502" s="71"/>
      <c r="E502" s="72"/>
      <c r="F502" s="44" t="str">
        <f t="shared" si="14"/>
        <v/>
      </c>
      <c r="G502" s="54"/>
      <c r="H502" s="45"/>
      <c r="I502" s="46" t="str">
        <f t="shared" si="15"/>
        <v/>
      </c>
      <c r="J502" s="26"/>
    </row>
  </sheetData>
  <sheetProtection sheet="1" objects="1" scenarios="1" autoFilter="0"/>
  <phoneticPr fontId="1"/>
  <dataValidations count="1">
    <dataValidation type="list" allowBlank="1" showInputMessage="1" showErrorMessage="1" sqref="H3:H502">
      <formula1>"①,②,③,④,⑤,⑥,⑦"</formula1>
    </dataValidation>
  </dataValidation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26"/>
  <sheetViews>
    <sheetView showGridLines="0" view="pageBreakPreview" zoomScale="50" zoomScaleNormal="100" zoomScaleSheetLayoutView="50" workbookViewId="0">
      <selection activeCell="K11" sqref="K11"/>
    </sheetView>
  </sheetViews>
  <sheetFormatPr defaultColWidth="8.25" defaultRowHeight="18.75" x14ac:dyDescent="0.4"/>
  <cols>
    <col min="1" max="1" width="16" style="2" customWidth="1"/>
    <col min="2" max="10" width="17.25" style="2" customWidth="1"/>
    <col min="11" max="11" width="8.25" style="2"/>
    <col min="12" max="12" width="16.625" style="1" customWidth="1"/>
    <col min="13" max="13" width="169.625" customWidth="1"/>
    <col min="14" max="16384" width="8.25" style="2"/>
  </cols>
  <sheetData>
    <row r="1" spans="1:13" ht="31.5" customHeight="1" x14ac:dyDescent="0.4">
      <c r="A1" s="29" t="s">
        <v>89</v>
      </c>
      <c r="M1" s="1"/>
    </row>
    <row r="2" spans="1:13" ht="23.65" customHeight="1" thickBot="1" x14ac:dyDescent="0.45">
      <c r="B2" s="18" t="s">
        <v>7</v>
      </c>
      <c r="C2" s="18" t="s">
        <v>31</v>
      </c>
      <c r="D2" s="18" t="s">
        <v>32</v>
      </c>
      <c r="E2" s="18" t="s">
        <v>33</v>
      </c>
      <c r="F2" s="18" t="s">
        <v>34</v>
      </c>
      <c r="G2" s="18" t="s">
        <v>35</v>
      </c>
      <c r="H2" s="18" t="s">
        <v>36</v>
      </c>
    </row>
    <row r="3" spans="1:13" ht="42.4" customHeight="1" thickTop="1" x14ac:dyDescent="0.4">
      <c r="A3" s="14" t="s">
        <v>30</v>
      </c>
      <c r="B3" s="15" t="s">
        <v>0</v>
      </c>
      <c r="C3" s="15" t="s">
        <v>1</v>
      </c>
      <c r="D3" s="15" t="s">
        <v>2</v>
      </c>
      <c r="E3" s="15" t="s">
        <v>92</v>
      </c>
      <c r="F3" s="15" t="s">
        <v>91</v>
      </c>
      <c r="G3" s="15" t="s">
        <v>5</v>
      </c>
      <c r="H3" s="15" t="s">
        <v>6</v>
      </c>
      <c r="I3" s="73" t="s">
        <v>8</v>
      </c>
      <c r="J3" s="73"/>
    </row>
    <row r="4" spans="1:13" ht="27" x14ac:dyDescent="0.4">
      <c r="A4" s="4" t="s">
        <v>9</v>
      </c>
      <c r="B4" s="8">
        <f>COUNTIFS(養育里親!$H$6:$H$502,"①",養育里親!$I$6:$I$502,0)</f>
        <v>0</v>
      </c>
      <c r="C4" s="8">
        <f>COUNTIFS(養育里親!$H$6:$H$502,"②",養育里親!$I$6:$I$502,0)</f>
        <v>0</v>
      </c>
      <c r="D4" s="8">
        <f>COUNTIFS(養育里親!$H$6:$H$502,"③",養育里親!$I$6:$I$502,0)</f>
        <v>0</v>
      </c>
      <c r="E4" s="8">
        <f>COUNTIFS(養育里親!$H$6:$H$502,"④",養育里親!$I$6:$I$502,0)</f>
        <v>0</v>
      </c>
      <c r="F4" s="8">
        <f>COUNTIFS(養育里親!$H$6:$H$502,"⑤",養育里親!$I$6:$I$502,0)</f>
        <v>0</v>
      </c>
      <c r="G4" s="8">
        <f>COUNTIFS(養育里親!$H$6:$H$502,"⑥",養育里親!$I$6:$I$502,0)</f>
        <v>0</v>
      </c>
      <c r="H4" s="8">
        <f>COUNTIFS(養育里親!$H$6:$H$502,"⑦",養育里親!$I$6:$I$502,0)</f>
        <v>0</v>
      </c>
      <c r="I4" s="9">
        <f t="shared" ref="I4:I23" si="0">SUM(B4:H4)</f>
        <v>0</v>
      </c>
      <c r="J4" s="10" t="e">
        <f t="shared" ref="J4:J24" si="1">I4/$I$24</f>
        <v>#DIV/0!</v>
      </c>
      <c r="K4" s="18" t="s">
        <v>71</v>
      </c>
      <c r="L4" s="60" t="s">
        <v>0</v>
      </c>
      <c r="M4" s="61" t="s">
        <v>93</v>
      </c>
    </row>
    <row r="5" spans="1:13" ht="31.5" x14ac:dyDescent="0.4">
      <c r="A5" s="5" t="s">
        <v>10</v>
      </c>
      <c r="B5" s="8">
        <f>COUNTIFS(養育里親!$H$6:$H$502,"①",養育里親!$I$6:$I$502,1)</f>
        <v>0</v>
      </c>
      <c r="C5" s="8">
        <f>COUNTIFS(養育里親!$H$6:$H$502,"②",養育里親!$I$6:$I$502,1)</f>
        <v>0</v>
      </c>
      <c r="D5" s="8">
        <f>COUNTIFS(養育里親!$H$6:$H$502,"③",養育里親!$I$6:$I$502,1)</f>
        <v>0</v>
      </c>
      <c r="E5" s="8">
        <f>COUNTIFS(養育里親!$H$6:$H$502,"④",養育里親!$I$6:$I$502,1)</f>
        <v>0</v>
      </c>
      <c r="F5" s="8">
        <f>COUNTIFS(養育里親!$H$6:$H$502,"⑤",養育里親!$I$6:$I$502,1)</f>
        <v>0</v>
      </c>
      <c r="G5" s="8">
        <f>COUNTIFS(養育里親!$H$6:$H$502,"⑥",養育里親!$I$6:$I$502,1)</f>
        <v>0</v>
      </c>
      <c r="H5" s="8">
        <f>COUNTIFS(養育里親!$H$6:$H$502,"⑦",養育里親!$I$6:$I$502,1)</f>
        <v>0</v>
      </c>
      <c r="I5" s="9">
        <f t="shared" si="0"/>
        <v>0</v>
      </c>
      <c r="J5" s="10" t="e">
        <f t="shared" si="1"/>
        <v>#DIV/0!</v>
      </c>
      <c r="K5" s="18" t="s">
        <v>31</v>
      </c>
      <c r="L5" s="60" t="s">
        <v>1</v>
      </c>
      <c r="M5" s="62" t="s">
        <v>97</v>
      </c>
    </row>
    <row r="6" spans="1:13" ht="31.5" x14ac:dyDescent="0.4">
      <c r="A6" s="5" t="s">
        <v>11</v>
      </c>
      <c r="B6" s="8">
        <f>COUNTIFS(養育里親!$H$6:$H$502,"①",養育里親!$I$6:$I$502,2)</f>
        <v>0</v>
      </c>
      <c r="C6" s="8">
        <f>COUNTIFS(養育里親!$H$6:$H$502,"②",養育里親!$I$6:$I$502,2)</f>
        <v>0</v>
      </c>
      <c r="D6" s="8">
        <f>COUNTIFS(養育里親!$H$6:$H$502,"③",養育里親!$I$6:$I$502,2)</f>
        <v>0</v>
      </c>
      <c r="E6" s="8">
        <f>COUNTIFS(養育里親!$H$6:$H$502,"④",養育里親!$I$6:$I$502,2)</f>
        <v>0</v>
      </c>
      <c r="F6" s="8">
        <f>COUNTIFS(養育里親!$H$6:$H$502,"⑤",養育里親!$I$6:$I$502,2)</f>
        <v>0</v>
      </c>
      <c r="G6" s="8">
        <f>COUNTIFS(養育里親!$H$6:$H$502,"⑥",養育里親!$I$6:$I$502,2)</f>
        <v>0</v>
      </c>
      <c r="H6" s="8">
        <f>COUNTIFS(養育里親!$H$6:$H$502,"⑦",養育里親!$I$6:$I$502,2)</f>
        <v>0</v>
      </c>
      <c r="I6" s="9">
        <f t="shared" si="0"/>
        <v>0</v>
      </c>
      <c r="J6" s="10" t="e">
        <f t="shared" si="1"/>
        <v>#DIV/0!</v>
      </c>
      <c r="K6" s="18" t="s">
        <v>32</v>
      </c>
      <c r="L6" s="60" t="s">
        <v>2</v>
      </c>
      <c r="M6" s="61" t="s">
        <v>94</v>
      </c>
    </row>
    <row r="7" spans="1:13" ht="31.5" x14ac:dyDescent="0.4">
      <c r="A7" s="5" t="s">
        <v>12</v>
      </c>
      <c r="B7" s="8">
        <f>COUNTIFS(養育里親!$H$6:$H$502,"①",養育里親!$I$6:$I$502,3)</f>
        <v>0</v>
      </c>
      <c r="C7" s="8">
        <f>COUNTIFS(養育里親!$H$6:$H$502,"②",養育里親!$I$6:$I$502,3)</f>
        <v>0</v>
      </c>
      <c r="D7" s="8">
        <f>COUNTIFS(養育里親!$H$6:$H$502,"③",養育里親!$I$6:$I$502,3)</f>
        <v>0</v>
      </c>
      <c r="E7" s="8">
        <f>COUNTIFS(養育里親!$H$6:$H$502,"④",養育里親!$I$6:$I$502,3)</f>
        <v>0</v>
      </c>
      <c r="F7" s="8">
        <f>COUNTIFS(養育里親!$H$6:$H$502,"⑤",養育里親!$I$6:$I$502,3)</f>
        <v>0</v>
      </c>
      <c r="G7" s="8">
        <f>COUNTIFS(養育里親!$H$6:$H$502,"⑥",養育里親!$I$6:$I$502,3)</f>
        <v>0</v>
      </c>
      <c r="H7" s="8">
        <f>COUNTIFS(養育里親!$H$6:$H$502,"⑦",養育里親!$I$6:$I$502,3)</f>
        <v>0</v>
      </c>
      <c r="I7" s="9">
        <f t="shared" si="0"/>
        <v>0</v>
      </c>
      <c r="J7" s="10" t="e">
        <f t="shared" si="1"/>
        <v>#DIV/0!</v>
      </c>
      <c r="K7" s="18" t="s">
        <v>33</v>
      </c>
      <c r="L7" s="60" t="s">
        <v>99</v>
      </c>
      <c r="M7" s="62" t="s">
        <v>104</v>
      </c>
    </row>
    <row r="8" spans="1:13" ht="31.5" x14ac:dyDescent="0.4">
      <c r="A8" s="5" t="s">
        <v>13</v>
      </c>
      <c r="B8" s="8">
        <f>COUNTIFS(養育里親!$H$6:$H$502,"①",養育里親!$I$6:$I$502,4)</f>
        <v>0</v>
      </c>
      <c r="C8" s="8">
        <f>COUNTIFS(養育里親!$H$6:$H$502,"②",養育里親!$I$6:$I$502,4)</f>
        <v>0</v>
      </c>
      <c r="D8" s="8">
        <f>COUNTIFS(養育里親!$H$6:$H$502,"③",養育里親!$I$6:$I$502,4)</f>
        <v>0</v>
      </c>
      <c r="E8" s="8">
        <f>COUNTIFS(養育里親!$H$6:$H$502,"④",養育里親!$I$6:$I$502,4)</f>
        <v>0</v>
      </c>
      <c r="F8" s="8">
        <f>COUNTIFS(養育里親!$H$6:$H$502,"⑤",養育里親!$I$6:$I$502,4)</f>
        <v>0</v>
      </c>
      <c r="G8" s="8">
        <f>COUNTIFS(養育里親!$H$6:$H$502,"⑥",養育里親!$I$6:$I$502,4)</f>
        <v>0</v>
      </c>
      <c r="H8" s="8">
        <f>COUNTIFS(養育里親!$H$6:$H$502,"⑦",養育里親!$I$6:$I$502,4)</f>
        <v>0</v>
      </c>
      <c r="I8" s="9">
        <f t="shared" si="0"/>
        <v>0</v>
      </c>
      <c r="J8" s="10" t="e">
        <f t="shared" si="1"/>
        <v>#DIV/0!</v>
      </c>
      <c r="K8" s="18" t="s">
        <v>34</v>
      </c>
      <c r="L8" s="60" t="s">
        <v>100</v>
      </c>
      <c r="M8" s="62" t="s">
        <v>103</v>
      </c>
    </row>
    <row r="9" spans="1:13" ht="31.5" x14ac:dyDescent="0.4">
      <c r="A9" s="5" t="s">
        <v>14</v>
      </c>
      <c r="B9" s="8">
        <f>COUNTIFS(養育里親!$H$6:$H$502,"①",養育里親!$I$6:$I$502,5)</f>
        <v>0</v>
      </c>
      <c r="C9" s="8">
        <f>COUNTIFS(養育里親!$H$6:$H$502,"②",養育里親!$I$6:$I$502,5)</f>
        <v>0</v>
      </c>
      <c r="D9" s="8">
        <f>COUNTIFS(養育里親!$H$6:$H$502,"③",養育里親!$I$6:$I$502,5)</f>
        <v>0</v>
      </c>
      <c r="E9" s="8">
        <f>COUNTIFS(養育里親!$H$6:$H$502,"④",養育里親!$I$6:$I$502,5)</f>
        <v>0</v>
      </c>
      <c r="F9" s="8">
        <f>COUNTIFS(養育里親!$H$6:$H$502,"⑤",養育里親!$I$6:$I$502,5)</f>
        <v>0</v>
      </c>
      <c r="G9" s="8">
        <f>COUNTIFS(養育里親!$H$6:$H$502,"⑥",養育里親!$I$6:$I$502,5)</f>
        <v>0</v>
      </c>
      <c r="H9" s="8">
        <f>COUNTIFS(養育里親!$H$6:$H$502,"⑦",養育里親!$I$6:$I$502,5)</f>
        <v>0</v>
      </c>
      <c r="I9" s="9">
        <f t="shared" si="0"/>
        <v>0</v>
      </c>
      <c r="J9" s="10" t="e">
        <f t="shared" si="1"/>
        <v>#DIV/0!</v>
      </c>
      <c r="K9" s="18" t="s">
        <v>35</v>
      </c>
      <c r="L9" s="60" t="s">
        <v>5</v>
      </c>
      <c r="M9" s="61" t="s">
        <v>95</v>
      </c>
    </row>
    <row r="10" spans="1:13" ht="31.5" x14ac:dyDescent="0.4">
      <c r="A10" s="5" t="s">
        <v>15</v>
      </c>
      <c r="B10" s="8">
        <f>COUNTIFS(養育里親!$H$6:$H$502,"①",養育里親!$I$6:$I$502,6)</f>
        <v>0</v>
      </c>
      <c r="C10" s="8">
        <f>COUNTIFS(養育里親!$H$6:$H$502,"②",養育里親!$I$6:$I$502,6)</f>
        <v>0</v>
      </c>
      <c r="D10" s="8">
        <f>COUNTIFS(養育里親!$H$6:$H$502,"③",養育里親!$I$6:$I$502,6)</f>
        <v>0</v>
      </c>
      <c r="E10" s="8">
        <f>COUNTIFS(養育里親!$H$6:$H$502,"④",養育里親!$I$6:$I$502,6)</f>
        <v>0</v>
      </c>
      <c r="F10" s="8">
        <f>COUNTIFS(養育里親!$H$6:$H$502,"⑤",養育里親!$I$6:$I$502,6)</f>
        <v>0</v>
      </c>
      <c r="G10" s="8">
        <f>COUNTIFS(養育里親!$H$6:$H$502,"⑥",養育里親!$I$6:$I$502,6)</f>
        <v>0</v>
      </c>
      <c r="H10" s="8">
        <f>COUNTIFS(養育里親!$H$6:$H$502,"⑦",養育里親!$I$6:$I$502,6)</f>
        <v>0</v>
      </c>
      <c r="I10" s="9">
        <f t="shared" si="0"/>
        <v>0</v>
      </c>
      <c r="J10" s="10" t="e">
        <f t="shared" si="1"/>
        <v>#DIV/0!</v>
      </c>
      <c r="K10" s="18" t="s">
        <v>36</v>
      </c>
      <c r="L10" s="60" t="s">
        <v>6</v>
      </c>
      <c r="M10" s="61" t="s">
        <v>96</v>
      </c>
    </row>
    <row r="11" spans="1:13" ht="31.5" x14ac:dyDescent="0.4">
      <c r="A11" s="5" t="s">
        <v>16</v>
      </c>
      <c r="B11" s="8">
        <f>COUNTIFS(養育里親!$H$6:$H$502,"①",養育里親!$I$6:$I$502,7)</f>
        <v>0</v>
      </c>
      <c r="C11" s="8">
        <f>COUNTIFS(養育里親!$H$6:$H$502,"②",養育里親!$I$6:$I$502,7)</f>
        <v>0</v>
      </c>
      <c r="D11" s="8">
        <f>COUNTIFS(養育里親!$H$6:$H$502,"③",養育里親!$I$6:$I$502,7)</f>
        <v>0</v>
      </c>
      <c r="E11" s="8">
        <f>COUNTIFS(養育里親!$H$6:$H$502,"④",養育里親!$I$6:$I$502,7)</f>
        <v>0</v>
      </c>
      <c r="F11" s="8">
        <f>COUNTIFS(養育里親!$H$6:$H$502,"⑤",養育里親!$I$6:$I$502,7)</f>
        <v>0</v>
      </c>
      <c r="G11" s="8">
        <f>COUNTIFS(養育里親!$H$6:$H$502,"⑥",養育里親!$I$6:$I$502,7)</f>
        <v>0</v>
      </c>
      <c r="H11" s="8">
        <f>COUNTIFS(養育里親!$H$6:$H$502,"⑦",養育里親!$I$6:$I$502,7)</f>
        <v>0</v>
      </c>
      <c r="I11" s="9">
        <f t="shared" si="0"/>
        <v>0</v>
      </c>
      <c r="J11" s="10" t="e">
        <f t="shared" si="1"/>
        <v>#DIV/0!</v>
      </c>
    </row>
    <row r="12" spans="1:13" ht="31.5" x14ac:dyDescent="0.4">
      <c r="A12" s="5" t="s">
        <v>17</v>
      </c>
      <c r="B12" s="8">
        <f>COUNTIFS(養育里親!$H$6:$H$502,"①",養育里親!$I$6:$I$502,8)</f>
        <v>0</v>
      </c>
      <c r="C12" s="8">
        <f>COUNTIFS(養育里親!$H$6:$H$502,"②",養育里親!$I$6:$I$502,8)</f>
        <v>0</v>
      </c>
      <c r="D12" s="8">
        <f>COUNTIFS(養育里親!$H$6:$H$502,"③",養育里親!$I$6:$I$502,8)</f>
        <v>0</v>
      </c>
      <c r="E12" s="8">
        <f>COUNTIFS(養育里親!$H$6:$H$502,"④",養育里親!$I$6:$I$502,8)</f>
        <v>0</v>
      </c>
      <c r="F12" s="8">
        <f>COUNTIFS(養育里親!$H$6:$H$502,"⑤",養育里親!$I$6:$I$502,8)</f>
        <v>0</v>
      </c>
      <c r="G12" s="8">
        <f>COUNTIFS(養育里親!$H$6:$H$502,"⑥",養育里親!$I$6:$I$502,8)</f>
        <v>0</v>
      </c>
      <c r="H12" s="8">
        <f>COUNTIFS(養育里親!$H$6:$H$502,"⑦",養育里親!$I$6:$I$502,8)</f>
        <v>0</v>
      </c>
      <c r="I12" s="9">
        <f t="shared" si="0"/>
        <v>0</v>
      </c>
      <c r="J12" s="10" t="e">
        <f t="shared" si="1"/>
        <v>#DIV/0!</v>
      </c>
    </row>
    <row r="13" spans="1:13" ht="31.5" x14ac:dyDescent="0.4">
      <c r="A13" s="5" t="s">
        <v>18</v>
      </c>
      <c r="B13" s="8">
        <f>COUNTIFS(養育里親!$H$6:$H$502,"①",養育里親!$I$6:$I$502,9)</f>
        <v>0</v>
      </c>
      <c r="C13" s="8">
        <f>COUNTIFS(養育里親!$H$6:$H$502,"②",養育里親!$I$6:$I$502,9)</f>
        <v>0</v>
      </c>
      <c r="D13" s="8">
        <f>COUNTIFS(養育里親!$H$6:$H$502,"③",養育里親!$I$6:$I$502,9)</f>
        <v>0</v>
      </c>
      <c r="E13" s="8">
        <f>COUNTIFS(養育里親!$H$6:$H$502,"④",養育里親!$I$6:$I$502,9)</f>
        <v>0</v>
      </c>
      <c r="F13" s="8">
        <f>COUNTIFS(養育里親!$H$6:$H$502,"⑤",養育里親!$I$6:$I$502,9)</f>
        <v>0</v>
      </c>
      <c r="G13" s="8">
        <f>COUNTIFS(養育里親!$H$6:$H$502,"⑥",養育里親!$I$6:$I$502,9)</f>
        <v>0</v>
      </c>
      <c r="H13" s="8">
        <f>COUNTIFS(養育里親!$H$6:$H$502,"⑦",養育里親!$I$6:$I$502,9)</f>
        <v>0</v>
      </c>
      <c r="I13" s="9">
        <f t="shared" si="0"/>
        <v>0</v>
      </c>
      <c r="J13" s="10" t="e">
        <f t="shared" si="1"/>
        <v>#DIV/0!</v>
      </c>
    </row>
    <row r="14" spans="1:13" ht="31.5" x14ac:dyDescent="0.4">
      <c r="A14" s="5" t="s">
        <v>19</v>
      </c>
      <c r="B14" s="8">
        <f>COUNTIFS(養育里親!$H$6:$H$502,"①",養育里親!$I$6:$I$502,10)</f>
        <v>0</v>
      </c>
      <c r="C14" s="8">
        <f>COUNTIFS(養育里親!$H$6:$H$502,"②",養育里親!$I$6:$I$502,10)</f>
        <v>0</v>
      </c>
      <c r="D14" s="8">
        <f>COUNTIFS(養育里親!$H$6:$H$502,"③",養育里親!$I$6:$I$502,10)</f>
        <v>0</v>
      </c>
      <c r="E14" s="8">
        <f>COUNTIFS(養育里親!$H$6:$H$502,"④",養育里親!$I$6:$I$502,10)</f>
        <v>0</v>
      </c>
      <c r="F14" s="8">
        <f>COUNTIFS(養育里親!$H$6:$H$502,"⑤",養育里親!$I$6:$I$502,10)</f>
        <v>0</v>
      </c>
      <c r="G14" s="8">
        <f>COUNTIFS(養育里親!$H$6:$H$502,"⑥",養育里親!$I$6:$I$502,10)</f>
        <v>0</v>
      </c>
      <c r="H14" s="8">
        <f>COUNTIFS(養育里親!$H$6:$H$502,"⑦",養育里親!$I$6:$I$502,10)</f>
        <v>0</v>
      </c>
      <c r="I14" s="9">
        <f t="shared" si="0"/>
        <v>0</v>
      </c>
      <c r="J14" s="10" t="e">
        <f t="shared" si="1"/>
        <v>#DIV/0!</v>
      </c>
    </row>
    <row r="15" spans="1:13" ht="31.5" x14ac:dyDescent="0.4">
      <c r="A15" s="5" t="s">
        <v>20</v>
      </c>
      <c r="B15" s="8">
        <f>COUNTIFS(養育里親!$H$6:$H$502,"①",養育里親!$I$6:$I$502,11)</f>
        <v>0</v>
      </c>
      <c r="C15" s="8">
        <f>COUNTIFS(養育里親!$H$6:$H$502,"②",養育里親!$I$6:$I$502,11)</f>
        <v>0</v>
      </c>
      <c r="D15" s="8">
        <f>COUNTIFS(養育里親!$H$6:$H$502,"③",養育里親!$I$6:$I$502,11)</f>
        <v>0</v>
      </c>
      <c r="E15" s="8">
        <f>COUNTIFS(養育里親!$H$6:$H$502,"④",養育里親!$I$6:$I$502,11)</f>
        <v>0</v>
      </c>
      <c r="F15" s="8">
        <f>COUNTIFS(養育里親!$H$6:$H$502,"⑤",養育里親!$I$6:$I$502,11)</f>
        <v>0</v>
      </c>
      <c r="G15" s="8">
        <f>COUNTIFS(養育里親!$H$6:$H$502,"⑥",養育里親!$I$6:$I$502,11)</f>
        <v>0</v>
      </c>
      <c r="H15" s="8">
        <f>COUNTIFS(養育里親!$H$6:$H$502,"⑦",養育里親!$I$6:$I$502,11)</f>
        <v>0</v>
      </c>
      <c r="I15" s="9">
        <f t="shared" si="0"/>
        <v>0</v>
      </c>
      <c r="J15" s="10" t="e">
        <f t="shared" si="1"/>
        <v>#DIV/0!</v>
      </c>
    </row>
    <row r="16" spans="1:13" ht="31.5" x14ac:dyDescent="0.4">
      <c r="A16" s="5" t="s">
        <v>21</v>
      </c>
      <c r="B16" s="8">
        <f>COUNTIFS(養育里親!$H$6:$H$502,"①",養育里親!$I$6:$I$502,12)</f>
        <v>0</v>
      </c>
      <c r="C16" s="8">
        <f>COUNTIFS(養育里親!$H$6:$H$502,"②",養育里親!$I$6:$I$502,12)</f>
        <v>0</v>
      </c>
      <c r="D16" s="8">
        <f>COUNTIFS(養育里親!$H$6:$H$502,"③",養育里親!$I$6:$I$502,12)</f>
        <v>0</v>
      </c>
      <c r="E16" s="8">
        <f>COUNTIFS(養育里親!$H$6:$H$502,"④",養育里親!$I$6:$I$502,12)</f>
        <v>0</v>
      </c>
      <c r="F16" s="8">
        <f>COUNTIFS(養育里親!$H$6:$H$502,"⑤",養育里親!$I$6:$I$502,12)</f>
        <v>0</v>
      </c>
      <c r="G16" s="8">
        <f>COUNTIFS(養育里親!$H$6:$H$502,"⑥",養育里親!$I$6:$I$502,12)</f>
        <v>0</v>
      </c>
      <c r="H16" s="8">
        <f>COUNTIFS(養育里親!$H$6:$H$502,"⑦",養育里親!$I$6:$I$502,12)</f>
        <v>0</v>
      </c>
      <c r="I16" s="9">
        <f t="shared" si="0"/>
        <v>0</v>
      </c>
      <c r="J16" s="10" t="e">
        <f t="shared" si="1"/>
        <v>#DIV/0!</v>
      </c>
    </row>
    <row r="17" spans="1:10" ht="31.5" x14ac:dyDescent="0.4">
      <c r="A17" s="5" t="s">
        <v>22</v>
      </c>
      <c r="B17" s="8">
        <f>COUNTIFS(養育里親!$H$6:$H$502,"①",養育里親!$I$6:$I$502,13)</f>
        <v>0</v>
      </c>
      <c r="C17" s="8">
        <f>COUNTIFS(養育里親!$H$6:$H$502,"②",養育里親!$I$6:$I$502,13)</f>
        <v>0</v>
      </c>
      <c r="D17" s="8">
        <f>COUNTIFS(養育里親!$H$6:$H$502,"③",養育里親!$I$6:$I$502,13)</f>
        <v>0</v>
      </c>
      <c r="E17" s="8">
        <f>COUNTIFS(養育里親!$H$6:$H$502,"④",養育里親!$I$6:$I$502,13)</f>
        <v>0</v>
      </c>
      <c r="F17" s="8">
        <f>COUNTIFS(養育里親!$H$6:$H$502,"⑤",養育里親!$I$6:$I$502,13)</f>
        <v>0</v>
      </c>
      <c r="G17" s="8">
        <f>COUNTIFS(養育里親!$H$6:$H$502,"⑥",養育里親!$I$6:$I$502,13)</f>
        <v>0</v>
      </c>
      <c r="H17" s="8">
        <f>COUNTIFS(養育里親!$H$6:$H$502,"⑦",養育里親!$I$6:$I$502,13)</f>
        <v>0</v>
      </c>
      <c r="I17" s="9">
        <f t="shared" si="0"/>
        <v>0</v>
      </c>
      <c r="J17" s="10" t="e">
        <f t="shared" si="1"/>
        <v>#DIV/0!</v>
      </c>
    </row>
    <row r="18" spans="1:10" ht="31.5" x14ac:dyDescent="0.4">
      <c r="A18" s="5" t="s">
        <v>23</v>
      </c>
      <c r="B18" s="8">
        <f>COUNTIFS(養育里親!$H$6:$H$502,"①",養育里親!$I$6:$I$502,14)</f>
        <v>0</v>
      </c>
      <c r="C18" s="8">
        <f>COUNTIFS(養育里親!$H$6:$H$502,"②",養育里親!$I$6:$I$502,14)</f>
        <v>0</v>
      </c>
      <c r="D18" s="8">
        <f>COUNTIFS(養育里親!$H$6:$H$502,"③",養育里親!$I$6:$I$502,14)</f>
        <v>0</v>
      </c>
      <c r="E18" s="8">
        <f>COUNTIFS(養育里親!$H$6:$H$502,"④",養育里親!$I$6:$I$502,14)</f>
        <v>0</v>
      </c>
      <c r="F18" s="8">
        <f>COUNTIFS(養育里親!$H$6:$H$502,"⑤",養育里親!$I$6:$I$502,14)</f>
        <v>0</v>
      </c>
      <c r="G18" s="8">
        <f>COUNTIFS(養育里親!$H$6:$H$502,"⑥",養育里親!$I$6:$I$502,14)</f>
        <v>0</v>
      </c>
      <c r="H18" s="8">
        <f>COUNTIFS(養育里親!$H$6:$H$502,"⑦",養育里親!$I$6:$I$502,14)</f>
        <v>0</v>
      </c>
      <c r="I18" s="9">
        <f t="shared" si="0"/>
        <v>0</v>
      </c>
      <c r="J18" s="10" t="e">
        <f t="shared" si="1"/>
        <v>#DIV/0!</v>
      </c>
    </row>
    <row r="19" spans="1:10" ht="31.5" x14ac:dyDescent="0.4">
      <c r="A19" s="5" t="s">
        <v>24</v>
      </c>
      <c r="B19" s="8">
        <f>COUNTIFS(養育里親!$H$6:$H$502,"①",養育里親!$I$6:$I$502,15)</f>
        <v>0</v>
      </c>
      <c r="C19" s="8">
        <f>COUNTIFS(養育里親!$H$6:$H$502,"②",養育里親!$I$6:$I$502,15)</f>
        <v>0</v>
      </c>
      <c r="D19" s="8">
        <f>COUNTIFS(養育里親!$H$6:$H$502,"③",養育里親!$I$6:$I$502,15)</f>
        <v>0</v>
      </c>
      <c r="E19" s="8">
        <f>COUNTIFS(養育里親!$H$6:$H$502,"④",養育里親!$I$6:$I$502,15)</f>
        <v>0</v>
      </c>
      <c r="F19" s="8">
        <f>COUNTIFS(養育里親!$H$6:$H$502,"⑤",養育里親!$I$6:$I$502,15)</f>
        <v>0</v>
      </c>
      <c r="G19" s="8">
        <f>COUNTIFS(養育里親!$H$6:$H$502,"⑥",養育里親!$I$6:$I$502,15)</f>
        <v>0</v>
      </c>
      <c r="H19" s="8">
        <f>COUNTIFS(養育里親!$H$6:$H$502,"⑦",養育里親!$I$6:$I$502,15)</f>
        <v>0</v>
      </c>
      <c r="I19" s="9">
        <f t="shared" si="0"/>
        <v>0</v>
      </c>
      <c r="J19" s="10" t="e">
        <f t="shared" si="1"/>
        <v>#DIV/0!</v>
      </c>
    </row>
    <row r="20" spans="1:10" ht="31.5" x14ac:dyDescent="0.4">
      <c r="A20" s="5" t="s">
        <v>25</v>
      </c>
      <c r="B20" s="8">
        <f>COUNTIFS(養育里親!$H$6:$H$502,"①",養育里親!$I$6:$I$502,16)</f>
        <v>0</v>
      </c>
      <c r="C20" s="8">
        <f>COUNTIFS(養育里親!$H$6:$H$502,"②",養育里親!$I$6:$I$502,16)</f>
        <v>0</v>
      </c>
      <c r="D20" s="8">
        <f>COUNTIFS(養育里親!$H$6:$H$502,"③",養育里親!$I$6:$I$502,16)</f>
        <v>0</v>
      </c>
      <c r="E20" s="8">
        <f>COUNTIFS(養育里親!$H$6:$H$502,"④",養育里親!$I$6:$I$502,16)</f>
        <v>0</v>
      </c>
      <c r="F20" s="8">
        <f>COUNTIFS(養育里親!$H$6:$H$502,"⑤",養育里親!$I$6:$I$502,16)</f>
        <v>0</v>
      </c>
      <c r="G20" s="8">
        <f>COUNTIFS(養育里親!$H$6:$H$502,"⑥",養育里親!$I$6:$I$502,16)</f>
        <v>0</v>
      </c>
      <c r="H20" s="8">
        <f>COUNTIFS(養育里親!$H$6:$H$502,"⑦",養育里親!$I$6:$I$502,16)</f>
        <v>0</v>
      </c>
      <c r="I20" s="9">
        <f t="shared" si="0"/>
        <v>0</v>
      </c>
      <c r="J20" s="10" t="e">
        <f t="shared" si="1"/>
        <v>#DIV/0!</v>
      </c>
    </row>
    <row r="21" spans="1:10" ht="31.5" x14ac:dyDescent="0.4">
      <c r="A21" s="5" t="s">
        <v>26</v>
      </c>
      <c r="B21" s="8">
        <f>COUNTIFS(養育里親!$H$6:$H$502,"①",養育里親!$I$6:$I$502,17)</f>
        <v>0</v>
      </c>
      <c r="C21" s="8">
        <f>COUNTIFS(養育里親!$H$6:$H$502,"②",養育里親!$I$6:$I$502,17)</f>
        <v>0</v>
      </c>
      <c r="D21" s="8">
        <f>COUNTIFS(養育里親!$H$6:$H$502,"③",養育里親!$I$6:$I$502,17)</f>
        <v>0</v>
      </c>
      <c r="E21" s="8">
        <f>COUNTIFS(養育里親!$H$6:$H$502,"④",養育里親!$I$6:$I$502,17)</f>
        <v>0</v>
      </c>
      <c r="F21" s="8">
        <f>COUNTIFS(養育里親!$H$6:$H$502,"⑤",養育里親!$I$6:$I$502,17)</f>
        <v>0</v>
      </c>
      <c r="G21" s="8">
        <f>COUNTIFS(養育里親!$H$6:$H$502,"⑥",養育里親!$I$6:$I$502,17)</f>
        <v>0</v>
      </c>
      <c r="H21" s="8">
        <f>COUNTIFS(養育里親!$H$6:$H$502,"⑦",養育里親!$I$6:$I$502,17)</f>
        <v>0</v>
      </c>
      <c r="I21" s="9">
        <f t="shared" si="0"/>
        <v>0</v>
      </c>
      <c r="J21" s="10" t="e">
        <f t="shared" si="1"/>
        <v>#DIV/0!</v>
      </c>
    </row>
    <row r="22" spans="1:10" ht="31.5" x14ac:dyDescent="0.4">
      <c r="A22" s="5" t="s">
        <v>27</v>
      </c>
      <c r="B22" s="8">
        <f>COUNTIFS(養育里親!$H$6:$H$502,"①",養育里親!$I$6:$I$502,18)</f>
        <v>0</v>
      </c>
      <c r="C22" s="8">
        <f>COUNTIFS(養育里親!$H$6:$H$502,"②",養育里親!$I$6:$I$502,18)</f>
        <v>0</v>
      </c>
      <c r="D22" s="8">
        <f>COUNTIFS(養育里親!$H$6:$H$502,"③",養育里親!$I$6:$I$502,18)</f>
        <v>0</v>
      </c>
      <c r="E22" s="8">
        <f>COUNTIFS(養育里親!$H$6:$H$502,"④",養育里親!$I$6:$I$502,18)</f>
        <v>0</v>
      </c>
      <c r="F22" s="8">
        <f>COUNTIFS(養育里親!$H$6:$H$502,"⑤",養育里親!$I$6:$I$502,18)</f>
        <v>0</v>
      </c>
      <c r="G22" s="8">
        <f>COUNTIFS(養育里親!$H$6:$H$502,"⑥",養育里親!$I$6:$I$502,18)</f>
        <v>0</v>
      </c>
      <c r="H22" s="8">
        <f>COUNTIFS(養育里親!$H$6:$H$502,"⑦",養育里親!$I$6:$I$502,18)</f>
        <v>0</v>
      </c>
      <c r="I22" s="9">
        <f t="shared" si="0"/>
        <v>0</v>
      </c>
      <c r="J22" s="10" t="e">
        <f t="shared" si="1"/>
        <v>#DIV/0!</v>
      </c>
    </row>
    <row r="23" spans="1:10" ht="31.5" x14ac:dyDescent="0.4">
      <c r="A23" s="5" t="s">
        <v>28</v>
      </c>
      <c r="B23" s="8">
        <f>COUNTIFS(養育里親!$H$6:$H$502,"①",養育里親!$I$6:$I$502,19)</f>
        <v>0</v>
      </c>
      <c r="C23" s="8">
        <f>COUNTIFS(養育里親!$H$6:$H$502,"②",養育里親!$I$6:$I$502,19)</f>
        <v>0</v>
      </c>
      <c r="D23" s="8">
        <f>COUNTIFS(養育里親!$H$6:$H$502,"③",養育里親!$I$6:$I$502,19)</f>
        <v>0</v>
      </c>
      <c r="E23" s="8">
        <f>COUNTIFS(養育里親!$H$6:$H$502,"④",養育里親!$I$6:$I$502,19)</f>
        <v>0</v>
      </c>
      <c r="F23" s="8">
        <f>COUNTIFS(養育里親!$H$6:$H$502,"⑤",養育里親!$I$6:$I$502,19)</f>
        <v>0</v>
      </c>
      <c r="G23" s="8">
        <f>COUNTIFS(養育里親!$H$6:$H$502,"⑥",養育里親!$I$6:$I$502,19)</f>
        <v>0</v>
      </c>
      <c r="H23" s="8">
        <f>COUNTIFS(養育里親!$H$6:$H$502,"⑦",養育里親!$I$6:$I$502,19)</f>
        <v>0</v>
      </c>
      <c r="I23" s="9">
        <f t="shared" si="0"/>
        <v>0</v>
      </c>
      <c r="J23" s="10" t="e">
        <f t="shared" si="1"/>
        <v>#DIV/0!</v>
      </c>
    </row>
    <row r="24" spans="1:10" ht="28.15" customHeight="1" x14ac:dyDescent="0.4">
      <c r="A24" s="6" t="s">
        <v>29</v>
      </c>
      <c r="B24" s="12">
        <f>SUM(B4:B22)</f>
        <v>0</v>
      </c>
      <c r="C24" s="12">
        <f>SUM(C4:C23)</f>
        <v>0</v>
      </c>
      <c r="D24" s="12">
        <f>SUM(D4:D23)</f>
        <v>0</v>
      </c>
      <c r="E24" s="12">
        <f>SUM(E4:E23)</f>
        <v>0</v>
      </c>
      <c r="F24" s="12">
        <f t="shared" ref="F24:G24" si="2">SUM(F4:F22)</f>
        <v>0</v>
      </c>
      <c r="G24" s="12">
        <f t="shared" si="2"/>
        <v>0</v>
      </c>
      <c r="H24" s="12">
        <f>SUM(H4:H22)</f>
        <v>0</v>
      </c>
      <c r="I24" s="12">
        <f>SUM(I4:I22)</f>
        <v>0</v>
      </c>
      <c r="J24" s="13" t="e">
        <f t="shared" si="1"/>
        <v>#DIV/0!</v>
      </c>
    </row>
    <row r="25" spans="1:10" ht="28.15" customHeight="1" thickBot="1" x14ac:dyDescent="0.45">
      <c r="A25" s="7"/>
      <c r="B25" s="11" t="e">
        <f>B24/$I$24</f>
        <v>#DIV/0!</v>
      </c>
      <c r="C25" s="11" t="e">
        <f t="shared" ref="C25:H25" si="3">C24/$I$24</f>
        <v>#DIV/0!</v>
      </c>
      <c r="D25" s="11" t="e">
        <f>D24/$I$24</f>
        <v>#DIV/0!</v>
      </c>
      <c r="E25" s="11" t="e">
        <f>E24/$I$24</f>
        <v>#DIV/0!</v>
      </c>
      <c r="F25" s="11" t="e">
        <f t="shared" si="3"/>
        <v>#DIV/0!</v>
      </c>
      <c r="G25" s="11" t="e">
        <f t="shared" si="3"/>
        <v>#DIV/0!</v>
      </c>
      <c r="H25" s="11" t="e">
        <f t="shared" si="3"/>
        <v>#DIV/0!</v>
      </c>
      <c r="I25" s="11" t="e">
        <f>I24/$I$24</f>
        <v>#DIV/0!</v>
      </c>
    </row>
    <row r="26" spans="1:10" ht="28.15" customHeight="1" thickTop="1" x14ac:dyDescent="0.4">
      <c r="A26" s="19" t="s">
        <v>90</v>
      </c>
      <c r="B26" s="16"/>
      <c r="C26" s="16"/>
      <c r="D26" s="16"/>
      <c r="E26" s="16"/>
      <c r="F26" s="16"/>
      <c r="G26" s="16"/>
      <c r="H26" s="16"/>
      <c r="I26" s="16"/>
      <c r="J26" s="17"/>
    </row>
  </sheetData>
  <sheetProtection sheet="1" objects="1" scenarios="1"/>
  <mergeCells count="1">
    <mergeCell ref="I3:J3"/>
  </mergeCells>
  <phoneticPr fontId="1"/>
  <pageMargins left="0.7" right="0.7" top="0.75" bottom="0.75" header="0.3" footer="0.3"/>
  <pageSetup paperSize="9" scale="40" orientation="portrait" r:id="rId1"/>
  <colBreaks count="2" manualBreakCount="2">
    <brk id="10" max="78" man="1"/>
    <brk id="13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502"/>
  <sheetViews>
    <sheetView zoomScale="75" zoomScaleNormal="75" workbookViewId="0">
      <selection activeCell="C3" sqref="C3"/>
    </sheetView>
  </sheetViews>
  <sheetFormatPr defaultColWidth="9" defaultRowHeight="19.5" x14ac:dyDescent="0.4"/>
  <cols>
    <col min="1" max="1" width="9.125" style="27" customWidth="1"/>
    <col min="2" max="2" width="12" style="27" customWidth="1"/>
    <col min="3" max="3" width="11.625" style="64" customWidth="1"/>
    <col min="4" max="4" width="11.625" style="65" customWidth="1"/>
    <col min="5" max="5" width="11.625" style="66" customWidth="1"/>
    <col min="6" max="6" width="12.25" style="20" customWidth="1"/>
    <col min="7" max="7" width="28" style="51" customWidth="1"/>
    <col min="8" max="8" width="14.25" style="52" customWidth="1"/>
    <col min="9" max="9" width="9.875" style="21" customWidth="1"/>
    <col min="10" max="10" width="9" style="48"/>
    <col min="11" max="11" width="5.625" style="48" customWidth="1"/>
    <col min="12" max="20" width="9" style="48"/>
  </cols>
  <sheetData>
    <row r="1" spans="1:12" ht="24.4" customHeight="1" x14ac:dyDescent="0.4">
      <c r="A1" s="55" t="s">
        <v>108</v>
      </c>
      <c r="B1" s="56"/>
      <c r="I1" s="47"/>
      <c r="J1" s="47" t="s">
        <v>84</v>
      </c>
      <c r="L1" s="49" t="s">
        <v>79</v>
      </c>
    </row>
    <row r="2" spans="1:12" ht="41.45" customHeight="1" x14ac:dyDescent="0.4">
      <c r="A2" s="36" t="s">
        <v>78</v>
      </c>
      <c r="B2" s="31" t="s">
        <v>77</v>
      </c>
      <c r="C2" s="67" t="s">
        <v>37</v>
      </c>
      <c r="D2" s="68" t="s">
        <v>82</v>
      </c>
      <c r="E2" s="68" t="s">
        <v>81</v>
      </c>
      <c r="F2" s="34" t="s">
        <v>76</v>
      </c>
      <c r="G2" s="30" t="s">
        <v>86</v>
      </c>
      <c r="H2" s="32" t="s">
        <v>85</v>
      </c>
      <c r="I2" s="35" t="s">
        <v>107</v>
      </c>
      <c r="J2" s="33" t="s">
        <v>75</v>
      </c>
      <c r="K2" s="50"/>
      <c r="L2" s="49"/>
    </row>
    <row r="3" spans="1:12" x14ac:dyDescent="0.4">
      <c r="A3" s="28" t="s">
        <v>61</v>
      </c>
      <c r="B3" s="43"/>
      <c r="C3" s="71"/>
      <c r="D3" s="71"/>
      <c r="E3" s="72"/>
      <c r="F3" s="44" t="str">
        <f>IF(E3="","",DATEDIF(C3,E3,"Y"))</f>
        <v/>
      </c>
      <c r="G3" s="54"/>
      <c r="H3" s="45"/>
      <c r="I3" s="25" t="str">
        <f>IF(E3="","",DATEDIF(D3,E3,"M"))</f>
        <v/>
      </c>
      <c r="J3" s="26"/>
    </row>
    <row r="4" spans="1:12" x14ac:dyDescent="0.4">
      <c r="A4" s="28" t="s">
        <v>62</v>
      </c>
      <c r="B4" s="43"/>
      <c r="C4" s="71"/>
      <c r="D4" s="71"/>
      <c r="E4" s="72"/>
      <c r="F4" s="44" t="str">
        <f t="shared" ref="F4:F67" si="0">IF(E4="","",DATEDIF(C4,E4,"Y"))</f>
        <v/>
      </c>
      <c r="G4" s="54"/>
      <c r="H4" s="45"/>
      <c r="I4" s="25" t="str">
        <f t="shared" ref="I4:I67" si="1">IF(E4="","",DATEDIF(D4,E4,"M"))</f>
        <v/>
      </c>
      <c r="J4" s="26"/>
    </row>
    <row r="5" spans="1:12" x14ac:dyDescent="0.4">
      <c r="A5" s="28" t="s">
        <v>63</v>
      </c>
      <c r="B5" s="43"/>
      <c r="C5" s="71"/>
      <c r="D5" s="71"/>
      <c r="E5" s="72"/>
      <c r="F5" s="44" t="str">
        <f t="shared" si="0"/>
        <v/>
      </c>
      <c r="G5" s="54"/>
      <c r="H5" s="45"/>
      <c r="I5" s="25" t="str">
        <f t="shared" si="1"/>
        <v/>
      </c>
      <c r="J5" s="26"/>
    </row>
    <row r="6" spans="1:12" x14ac:dyDescent="0.4">
      <c r="A6" s="28"/>
      <c r="B6" s="43"/>
      <c r="C6" s="71"/>
      <c r="D6" s="71"/>
      <c r="E6" s="72"/>
      <c r="F6" s="44" t="str">
        <f t="shared" si="0"/>
        <v/>
      </c>
      <c r="G6" s="54"/>
      <c r="H6" s="45"/>
      <c r="I6" s="25" t="str">
        <f t="shared" si="1"/>
        <v/>
      </c>
      <c r="J6" s="26"/>
    </row>
    <row r="7" spans="1:12" x14ac:dyDescent="0.4">
      <c r="A7" s="28"/>
      <c r="B7" s="43"/>
      <c r="C7" s="71"/>
      <c r="D7" s="71"/>
      <c r="E7" s="72"/>
      <c r="F7" s="44" t="str">
        <f t="shared" si="0"/>
        <v/>
      </c>
      <c r="G7" s="54"/>
      <c r="H7" s="45"/>
      <c r="I7" s="25" t="str">
        <f t="shared" si="1"/>
        <v/>
      </c>
      <c r="J7" s="26"/>
    </row>
    <row r="8" spans="1:12" x14ac:dyDescent="0.4">
      <c r="A8" s="28"/>
      <c r="B8" s="43"/>
      <c r="C8" s="71"/>
      <c r="D8" s="71"/>
      <c r="E8" s="72"/>
      <c r="F8" s="44" t="str">
        <f t="shared" si="0"/>
        <v/>
      </c>
      <c r="G8" s="54"/>
      <c r="H8" s="45"/>
      <c r="I8" s="25" t="str">
        <f t="shared" si="1"/>
        <v/>
      </c>
      <c r="J8" s="26"/>
    </row>
    <row r="9" spans="1:12" x14ac:dyDescent="0.4">
      <c r="A9" s="28"/>
      <c r="B9" s="43"/>
      <c r="C9" s="71"/>
      <c r="D9" s="71"/>
      <c r="E9" s="72"/>
      <c r="F9" s="44" t="str">
        <f t="shared" si="0"/>
        <v/>
      </c>
      <c r="G9" s="54"/>
      <c r="H9" s="45"/>
      <c r="I9" s="25" t="str">
        <f t="shared" si="1"/>
        <v/>
      </c>
      <c r="J9" s="26"/>
    </row>
    <row r="10" spans="1:12" x14ac:dyDescent="0.4">
      <c r="A10" s="28"/>
      <c r="B10" s="43"/>
      <c r="C10" s="71"/>
      <c r="D10" s="71"/>
      <c r="E10" s="72"/>
      <c r="F10" s="44" t="str">
        <f t="shared" si="0"/>
        <v/>
      </c>
      <c r="G10" s="54"/>
      <c r="H10" s="45"/>
      <c r="I10" s="25" t="str">
        <f t="shared" si="1"/>
        <v/>
      </c>
      <c r="J10" s="26"/>
    </row>
    <row r="11" spans="1:12" x14ac:dyDescent="0.4">
      <c r="A11" s="28"/>
      <c r="B11" s="43"/>
      <c r="C11" s="71"/>
      <c r="D11" s="71"/>
      <c r="E11" s="72"/>
      <c r="F11" s="44" t="str">
        <f t="shared" si="0"/>
        <v/>
      </c>
      <c r="G11" s="54"/>
      <c r="H11" s="45"/>
      <c r="I11" s="25" t="str">
        <f t="shared" si="1"/>
        <v/>
      </c>
      <c r="J11" s="26"/>
    </row>
    <row r="12" spans="1:12" x14ac:dyDescent="0.4">
      <c r="A12" s="28"/>
      <c r="B12" s="43"/>
      <c r="C12" s="71"/>
      <c r="D12" s="71"/>
      <c r="E12" s="72"/>
      <c r="F12" s="44" t="str">
        <f t="shared" si="0"/>
        <v/>
      </c>
      <c r="G12" s="54"/>
      <c r="H12" s="45"/>
      <c r="I12" s="25" t="str">
        <f t="shared" si="1"/>
        <v/>
      </c>
      <c r="J12" s="26"/>
    </row>
    <row r="13" spans="1:12" x14ac:dyDescent="0.4">
      <c r="A13" s="28"/>
      <c r="B13" s="43"/>
      <c r="C13" s="71"/>
      <c r="D13" s="71"/>
      <c r="E13" s="72"/>
      <c r="F13" s="44" t="str">
        <f t="shared" si="0"/>
        <v/>
      </c>
      <c r="G13" s="54"/>
      <c r="H13" s="45"/>
      <c r="I13" s="25" t="str">
        <f t="shared" si="1"/>
        <v/>
      </c>
      <c r="J13" s="26"/>
    </row>
    <row r="14" spans="1:12" x14ac:dyDescent="0.4">
      <c r="A14" s="28"/>
      <c r="B14" s="43"/>
      <c r="C14" s="71"/>
      <c r="D14" s="71"/>
      <c r="E14" s="72"/>
      <c r="F14" s="44" t="str">
        <f t="shared" si="0"/>
        <v/>
      </c>
      <c r="G14" s="54"/>
      <c r="H14" s="45"/>
      <c r="I14" s="25" t="str">
        <f t="shared" si="1"/>
        <v/>
      </c>
      <c r="J14" s="26"/>
    </row>
    <row r="15" spans="1:12" x14ac:dyDescent="0.4">
      <c r="A15" s="28"/>
      <c r="B15" s="43"/>
      <c r="C15" s="71"/>
      <c r="D15" s="71"/>
      <c r="E15" s="72"/>
      <c r="F15" s="44" t="str">
        <f t="shared" si="0"/>
        <v/>
      </c>
      <c r="G15" s="54"/>
      <c r="H15" s="45"/>
      <c r="I15" s="25" t="str">
        <f t="shared" si="1"/>
        <v/>
      </c>
      <c r="J15" s="26"/>
    </row>
    <row r="16" spans="1:12" x14ac:dyDescent="0.4">
      <c r="A16" s="28"/>
      <c r="B16" s="43"/>
      <c r="C16" s="71"/>
      <c r="D16" s="71"/>
      <c r="E16" s="72"/>
      <c r="F16" s="44" t="str">
        <f t="shared" si="0"/>
        <v/>
      </c>
      <c r="G16" s="54"/>
      <c r="H16" s="45"/>
      <c r="I16" s="25" t="str">
        <f t="shared" si="1"/>
        <v/>
      </c>
      <c r="J16" s="26"/>
    </row>
    <row r="17" spans="1:10" x14ac:dyDescent="0.4">
      <c r="A17" s="28"/>
      <c r="B17" s="43"/>
      <c r="C17" s="71"/>
      <c r="D17" s="71"/>
      <c r="E17" s="72"/>
      <c r="F17" s="44" t="str">
        <f t="shared" si="0"/>
        <v/>
      </c>
      <c r="G17" s="54"/>
      <c r="H17" s="45"/>
      <c r="I17" s="25" t="str">
        <f t="shared" si="1"/>
        <v/>
      </c>
      <c r="J17" s="26"/>
    </row>
    <row r="18" spans="1:10" x14ac:dyDescent="0.4">
      <c r="A18" s="28"/>
      <c r="B18" s="43"/>
      <c r="C18" s="71"/>
      <c r="D18" s="71"/>
      <c r="E18" s="72"/>
      <c r="F18" s="44" t="str">
        <f t="shared" si="0"/>
        <v/>
      </c>
      <c r="G18" s="54"/>
      <c r="H18" s="45"/>
      <c r="I18" s="25" t="str">
        <f t="shared" si="1"/>
        <v/>
      </c>
      <c r="J18" s="26"/>
    </row>
    <row r="19" spans="1:10" x14ac:dyDescent="0.4">
      <c r="A19" s="28"/>
      <c r="B19" s="43"/>
      <c r="C19" s="71"/>
      <c r="D19" s="71"/>
      <c r="E19" s="72"/>
      <c r="F19" s="44" t="str">
        <f t="shared" si="0"/>
        <v/>
      </c>
      <c r="G19" s="54"/>
      <c r="H19" s="45"/>
      <c r="I19" s="25" t="str">
        <f t="shared" si="1"/>
        <v/>
      </c>
      <c r="J19" s="26"/>
    </row>
    <row r="20" spans="1:10" x14ac:dyDescent="0.4">
      <c r="A20" s="28"/>
      <c r="B20" s="43"/>
      <c r="C20" s="71"/>
      <c r="D20" s="71"/>
      <c r="E20" s="72"/>
      <c r="F20" s="44" t="str">
        <f t="shared" si="0"/>
        <v/>
      </c>
      <c r="G20" s="54"/>
      <c r="H20" s="45"/>
      <c r="I20" s="25" t="str">
        <f t="shared" si="1"/>
        <v/>
      </c>
      <c r="J20" s="26"/>
    </row>
    <row r="21" spans="1:10" x14ac:dyDescent="0.4">
      <c r="A21" s="28"/>
      <c r="B21" s="43"/>
      <c r="C21" s="71"/>
      <c r="D21" s="71"/>
      <c r="E21" s="72"/>
      <c r="F21" s="44" t="str">
        <f t="shared" si="0"/>
        <v/>
      </c>
      <c r="G21" s="54"/>
      <c r="H21" s="45"/>
      <c r="I21" s="25" t="str">
        <f t="shared" si="1"/>
        <v/>
      </c>
      <c r="J21" s="26"/>
    </row>
    <row r="22" spans="1:10" x14ac:dyDescent="0.4">
      <c r="A22" s="28"/>
      <c r="B22" s="43"/>
      <c r="C22" s="71"/>
      <c r="D22" s="71"/>
      <c r="E22" s="72"/>
      <c r="F22" s="44" t="str">
        <f t="shared" si="0"/>
        <v/>
      </c>
      <c r="G22" s="54"/>
      <c r="H22" s="45"/>
      <c r="I22" s="25" t="str">
        <f t="shared" si="1"/>
        <v/>
      </c>
      <c r="J22" s="26"/>
    </row>
    <row r="23" spans="1:10" x14ac:dyDescent="0.4">
      <c r="A23" s="28"/>
      <c r="B23" s="43"/>
      <c r="C23" s="71"/>
      <c r="D23" s="71"/>
      <c r="E23" s="72"/>
      <c r="F23" s="44" t="str">
        <f t="shared" si="0"/>
        <v/>
      </c>
      <c r="G23" s="54"/>
      <c r="H23" s="45"/>
      <c r="I23" s="25" t="str">
        <f t="shared" si="1"/>
        <v/>
      </c>
      <c r="J23" s="26"/>
    </row>
    <row r="24" spans="1:10" x14ac:dyDescent="0.4">
      <c r="A24" s="28"/>
      <c r="B24" s="43"/>
      <c r="C24" s="71"/>
      <c r="D24" s="71"/>
      <c r="E24" s="72"/>
      <c r="F24" s="44" t="str">
        <f t="shared" si="0"/>
        <v/>
      </c>
      <c r="G24" s="54"/>
      <c r="H24" s="45"/>
      <c r="I24" s="25" t="str">
        <f t="shared" si="1"/>
        <v/>
      </c>
      <c r="J24" s="26"/>
    </row>
    <row r="25" spans="1:10" x14ac:dyDescent="0.4">
      <c r="A25" s="28"/>
      <c r="B25" s="43"/>
      <c r="C25" s="71"/>
      <c r="D25" s="71"/>
      <c r="E25" s="72"/>
      <c r="F25" s="44" t="str">
        <f t="shared" si="0"/>
        <v/>
      </c>
      <c r="G25" s="54"/>
      <c r="H25" s="45"/>
      <c r="I25" s="25" t="str">
        <f t="shared" si="1"/>
        <v/>
      </c>
      <c r="J25" s="26"/>
    </row>
    <row r="26" spans="1:10" x14ac:dyDescent="0.4">
      <c r="A26" s="28"/>
      <c r="B26" s="43"/>
      <c r="C26" s="71"/>
      <c r="D26" s="71"/>
      <c r="E26" s="72"/>
      <c r="F26" s="44" t="str">
        <f t="shared" si="0"/>
        <v/>
      </c>
      <c r="G26" s="54"/>
      <c r="H26" s="45"/>
      <c r="I26" s="25" t="str">
        <f t="shared" si="1"/>
        <v/>
      </c>
      <c r="J26" s="26"/>
    </row>
    <row r="27" spans="1:10" x14ac:dyDescent="0.4">
      <c r="A27" s="28"/>
      <c r="B27" s="43"/>
      <c r="C27" s="71"/>
      <c r="D27" s="71"/>
      <c r="E27" s="72"/>
      <c r="F27" s="44" t="str">
        <f t="shared" si="0"/>
        <v/>
      </c>
      <c r="G27" s="54"/>
      <c r="H27" s="45"/>
      <c r="I27" s="25" t="str">
        <f t="shared" si="1"/>
        <v/>
      </c>
      <c r="J27" s="26"/>
    </row>
    <row r="28" spans="1:10" x14ac:dyDescent="0.4">
      <c r="A28" s="28"/>
      <c r="B28" s="43"/>
      <c r="C28" s="71"/>
      <c r="D28" s="71"/>
      <c r="E28" s="72"/>
      <c r="F28" s="44" t="str">
        <f t="shared" si="0"/>
        <v/>
      </c>
      <c r="G28" s="54"/>
      <c r="H28" s="45"/>
      <c r="I28" s="25" t="str">
        <f t="shared" si="1"/>
        <v/>
      </c>
      <c r="J28" s="26"/>
    </row>
    <row r="29" spans="1:10" x14ac:dyDescent="0.4">
      <c r="A29" s="28"/>
      <c r="B29" s="43"/>
      <c r="C29" s="71"/>
      <c r="D29" s="71"/>
      <c r="E29" s="72"/>
      <c r="F29" s="44" t="str">
        <f t="shared" si="0"/>
        <v/>
      </c>
      <c r="G29" s="54"/>
      <c r="H29" s="45"/>
      <c r="I29" s="25" t="str">
        <f t="shared" si="1"/>
        <v/>
      </c>
      <c r="J29" s="26"/>
    </row>
    <row r="30" spans="1:10" x14ac:dyDescent="0.4">
      <c r="A30" s="28"/>
      <c r="B30" s="43"/>
      <c r="C30" s="71"/>
      <c r="D30" s="71"/>
      <c r="E30" s="72"/>
      <c r="F30" s="44" t="str">
        <f t="shared" si="0"/>
        <v/>
      </c>
      <c r="G30" s="54"/>
      <c r="H30" s="45"/>
      <c r="I30" s="25" t="str">
        <f t="shared" si="1"/>
        <v/>
      </c>
      <c r="J30" s="26"/>
    </row>
    <row r="31" spans="1:10" x14ac:dyDescent="0.4">
      <c r="A31" s="28"/>
      <c r="B31" s="43"/>
      <c r="C31" s="71"/>
      <c r="D31" s="71"/>
      <c r="E31" s="72"/>
      <c r="F31" s="44" t="str">
        <f t="shared" si="0"/>
        <v/>
      </c>
      <c r="G31" s="54"/>
      <c r="H31" s="45"/>
      <c r="I31" s="25" t="str">
        <f t="shared" si="1"/>
        <v/>
      </c>
      <c r="J31" s="26"/>
    </row>
    <row r="32" spans="1:10" x14ac:dyDescent="0.4">
      <c r="A32" s="28"/>
      <c r="B32" s="43"/>
      <c r="C32" s="71"/>
      <c r="D32" s="71"/>
      <c r="E32" s="72"/>
      <c r="F32" s="44" t="str">
        <f t="shared" si="0"/>
        <v/>
      </c>
      <c r="G32" s="54"/>
      <c r="H32" s="45"/>
      <c r="I32" s="25" t="str">
        <f t="shared" si="1"/>
        <v/>
      </c>
      <c r="J32" s="26"/>
    </row>
    <row r="33" spans="1:10" x14ac:dyDescent="0.4">
      <c r="A33" s="28"/>
      <c r="B33" s="43"/>
      <c r="C33" s="71"/>
      <c r="D33" s="71"/>
      <c r="E33" s="72"/>
      <c r="F33" s="44" t="str">
        <f t="shared" si="0"/>
        <v/>
      </c>
      <c r="G33" s="54"/>
      <c r="H33" s="45"/>
      <c r="I33" s="25" t="str">
        <f t="shared" si="1"/>
        <v/>
      </c>
      <c r="J33" s="26"/>
    </row>
    <row r="34" spans="1:10" x14ac:dyDescent="0.4">
      <c r="A34" s="28"/>
      <c r="B34" s="43"/>
      <c r="C34" s="71"/>
      <c r="D34" s="71"/>
      <c r="E34" s="72"/>
      <c r="F34" s="44" t="str">
        <f t="shared" si="0"/>
        <v/>
      </c>
      <c r="G34" s="54"/>
      <c r="H34" s="45"/>
      <c r="I34" s="25" t="str">
        <f t="shared" si="1"/>
        <v/>
      </c>
      <c r="J34" s="26"/>
    </row>
    <row r="35" spans="1:10" x14ac:dyDescent="0.4">
      <c r="A35" s="28"/>
      <c r="B35" s="43"/>
      <c r="C35" s="71"/>
      <c r="D35" s="71"/>
      <c r="E35" s="72"/>
      <c r="F35" s="44" t="str">
        <f t="shared" si="0"/>
        <v/>
      </c>
      <c r="G35" s="54"/>
      <c r="H35" s="45"/>
      <c r="I35" s="25" t="str">
        <f t="shared" si="1"/>
        <v/>
      </c>
      <c r="J35" s="26"/>
    </row>
    <row r="36" spans="1:10" x14ac:dyDescent="0.4">
      <c r="A36" s="28"/>
      <c r="B36" s="43"/>
      <c r="C36" s="71"/>
      <c r="D36" s="71"/>
      <c r="E36" s="72"/>
      <c r="F36" s="44" t="str">
        <f t="shared" si="0"/>
        <v/>
      </c>
      <c r="G36" s="54"/>
      <c r="H36" s="45"/>
      <c r="I36" s="25" t="str">
        <f t="shared" si="1"/>
        <v/>
      </c>
      <c r="J36" s="26"/>
    </row>
    <row r="37" spans="1:10" x14ac:dyDescent="0.4">
      <c r="A37" s="28"/>
      <c r="B37" s="43"/>
      <c r="C37" s="71"/>
      <c r="D37" s="71"/>
      <c r="E37" s="72"/>
      <c r="F37" s="44" t="str">
        <f t="shared" si="0"/>
        <v/>
      </c>
      <c r="G37" s="54"/>
      <c r="H37" s="45"/>
      <c r="I37" s="25" t="str">
        <f t="shared" si="1"/>
        <v/>
      </c>
      <c r="J37" s="26"/>
    </row>
    <row r="38" spans="1:10" x14ac:dyDescent="0.4">
      <c r="A38" s="28"/>
      <c r="B38" s="43"/>
      <c r="C38" s="71"/>
      <c r="D38" s="71"/>
      <c r="E38" s="72"/>
      <c r="F38" s="44" t="str">
        <f t="shared" si="0"/>
        <v/>
      </c>
      <c r="G38" s="54"/>
      <c r="H38" s="45"/>
      <c r="I38" s="25" t="str">
        <f t="shared" si="1"/>
        <v/>
      </c>
      <c r="J38" s="26"/>
    </row>
    <row r="39" spans="1:10" x14ac:dyDescent="0.4">
      <c r="A39" s="28"/>
      <c r="B39" s="43"/>
      <c r="C39" s="71"/>
      <c r="D39" s="71"/>
      <c r="E39" s="72"/>
      <c r="F39" s="44" t="str">
        <f t="shared" si="0"/>
        <v/>
      </c>
      <c r="G39" s="54"/>
      <c r="H39" s="45"/>
      <c r="I39" s="25" t="str">
        <f t="shared" si="1"/>
        <v/>
      </c>
      <c r="J39" s="26"/>
    </row>
    <row r="40" spans="1:10" x14ac:dyDescent="0.4">
      <c r="A40" s="28"/>
      <c r="B40" s="43"/>
      <c r="C40" s="71"/>
      <c r="D40" s="71"/>
      <c r="E40" s="72"/>
      <c r="F40" s="44" t="str">
        <f t="shared" si="0"/>
        <v/>
      </c>
      <c r="G40" s="54"/>
      <c r="H40" s="45"/>
      <c r="I40" s="25" t="str">
        <f t="shared" si="1"/>
        <v/>
      </c>
      <c r="J40" s="26"/>
    </row>
    <row r="41" spans="1:10" x14ac:dyDescent="0.4">
      <c r="A41" s="28"/>
      <c r="B41" s="43"/>
      <c r="C41" s="71"/>
      <c r="D41" s="71"/>
      <c r="E41" s="72"/>
      <c r="F41" s="44" t="str">
        <f t="shared" si="0"/>
        <v/>
      </c>
      <c r="G41" s="54"/>
      <c r="H41" s="45"/>
      <c r="I41" s="25" t="str">
        <f t="shared" si="1"/>
        <v/>
      </c>
      <c r="J41" s="26"/>
    </row>
    <row r="42" spans="1:10" x14ac:dyDescent="0.4">
      <c r="A42" s="28"/>
      <c r="B42" s="43"/>
      <c r="C42" s="71"/>
      <c r="D42" s="71"/>
      <c r="E42" s="72"/>
      <c r="F42" s="44" t="str">
        <f t="shared" si="0"/>
        <v/>
      </c>
      <c r="G42" s="54"/>
      <c r="H42" s="45"/>
      <c r="I42" s="25" t="str">
        <f t="shared" si="1"/>
        <v/>
      </c>
      <c r="J42" s="26"/>
    </row>
    <row r="43" spans="1:10" x14ac:dyDescent="0.4">
      <c r="A43" s="28"/>
      <c r="B43" s="43"/>
      <c r="C43" s="71"/>
      <c r="D43" s="71"/>
      <c r="E43" s="72"/>
      <c r="F43" s="44" t="str">
        <f t="shared" si="0"/>
        <v/>
      </c>
      <c r="G43" s="54"/>
      <c r="H43" s="45"/>
      <c r="I43" s="25" t="str">
        <f t="shared" si="1"/>
        <v/>
      </c>
      <c r="J43" s="26"/>
    </row>
    <row r="44" spans="1:10" x14ac:dyDescent="0.4">
      <c r="A44" s="28"/>
      <c r="B44" s="43"/>
      <c r="C44" s="71"/>
      <c r="D44" s="71"/>
      <c r="E44" s="72"/>
      <c r="F44" s="44" t="str">
        <f t="shared" si="0"/>
        <v/>
      </c>
      <c r="G44" s="54"/>
      <c r="H44" s="45"/>
      <c r="I44" s="25" t="str">
        <f t="shared" si="1"/>
        <v/>
      </c>
      <c r="J44" s="26"/>
    </row>
    <row r="45" spans="1:10" x14ac:dyDescent="0.4">
      <c r="A45" s="28"/>
      <c r="B45" s="43"/>
      <c r="C45" s="71"/>
      <c r="D45" s="71"/>
      <c r="E45" s="72"/>
      <c r="F45" s="44" t="str">
        <f t="shared" si="0"/>
        <v/>
      </c>
      <c r="G45" s="54"/>
      <c r="H45" s="45"/>
      <c r="I45" s="25" t="str">
        <f t="shared" si="1"/>
        <v/>
      </c>
      <c r="J45" s="26"/>
    </row>
    <row r="46" spans="1:10" x14ac:dyDescent="0.4">
      <c r="A46" s="28"/>
      <c r="B46" s="43"/>
      <c r="C46" s="71"/>
      <c r="D46" s="71"/>
      <c r="E46" s="72"/>
      <c r="F46" s="44" t="str">
        <f t="shared" si="0"/>
        <v/>
      </c>
      <c r="G46" s="54"/>
      <c r="H46" s="45"/>
      <c r="I46" s="25" t="str">
        <f t="shared" si="1"/>
        <v/>
      </c>
      <c r="J46" s="26"/>
    </row>
    <row r="47" spans="1:10" x14ac:dyDescent="0.4">
      <c r="A47" s="28"/>
      <c r="B47" s="43"/>
      <c r="C47" s="71"/>
      <c r="D47" s="71"/>
      <c r="E47" s="72"/>
      <c r="F47" s="44" t="str">
        <f t="shared" si="0"/>
        <v/>
      </c>
      <c r="G47" s="54"/>
      <c r="H47" s="45"/>
      <c r="I47" s="25" t="str">
        <f t="shared" si="1"/>
        <v/>
      </c>
      <c r="J47" s="26"/>
    </row>
    <row r="48" spans="1:10" x14ac:dyDescent="0.4">
      <c r="A48" s="28"/>
      <c r="B48" s="43"/>
      <c r="C48" s="71"/>
      <c r="D48" s="71"/>
      <c r="E48" s="72"/>
      <c r="F48" s="44" t="str">
        <f t="shared" si="0"/>
        <v/>
      </c>
      <c r="G48" s="54"/>
      <c r="H48" s="45"/>
      <c r="I48" s="25" t="str">
        <f t="shared" si="1"/>
        <v/>
      </c>
      <c r="J48" s="26"/>
    </row>
    <row r="49" spans="1:10" x14ac:dyDescent="0.4">
      <c r="A49" s="28"/>
      <c r="B49" s="43"/>
      <c r="C49" s="71"/>
      <c r="D49" s="71"/>
      <c r="E49" s="72"/>
      <c r="F49" s="44" t="str">
        <f t="shared" si="0"/>
        <v/>
      </c>
      <c r="G49" s="54"/>
      <c r="H49" s="45"/>
      <c r="I49" s="25" t="str">
        <f t="shared" si="1"/>
        <v/>
      </c>
      <c r="J49" s="26"/>
    </row>
    <row r="50" spans="1:10" x14ac:dyDescent="0.4">
      <c r="A50" s="28"/>
      <c r="B50" s="43"/>
      <c r="C50" s="71"/>
      <c r="D50" s="71"/>
      <c r="E50" s="72"/>
      <c r="F50" s="44" t="str">
        <f t="shared" si="0"/>
        <v/>
      </c>
      <c r="G50" s="54"/>
      <c r="H50" s="45"/>
      <c r="I50" s="25" t="str">
        <f t="shared" si="1"/>
        <v/>
      </c>
      <c r="J50" s="26"/>
    </row>
    <row r="51" spans="1:10" x14ac:dyDescent="0.4">
      <c r="A51" s="28"/>
      <c r="B51" s="43"/>
      <c r="C51" s="71"/>
      <c r="D51" s="71"/>
      <c r="E51" s="72"/>
      <c r="F51" s="44" t="str">
        <f t="shared" si="0"/>
        <v/>
      </c>
      <c r="G51" s="54"/>
      <c r="H51" s="45"/>
      <c r="I51" s="25" t="str">
        <f t="shared" si="1"/>
        <v/>
      </c>
      <c r="J51" s="26"/>
    </row>
    <row r="52" spans="1:10" x14ac:dyDescent="0.4">
      <c r="A52" s="28"/>
      <c r="B52" s="43"/>
      <c r="C52" s="71"/>
      <c r="D52" s="71"/>
      <c r="E52" s="72"/>
      <c r="F52" s="44" t="str">
        <f t="shared" si="0"/>
        <v/>
      </c>
      <c r="G52" s="54"/>
      <c r="H52" s="45"/>
      <c r="I52" s="25" t="str">
        <f t="shared" si="1"/>
        <v/>
      </c>
      <c r="J52" s="26"/>
    </row>
    <row r="53" spans="1:10" x14ac:dyDescent="0.4">
      <c r="A53" s="28"/>
      <c r="B53" s="43"/>
      <c r="C53" s="71"/>
      <c r="D53" s="71"/>
      <c r="E53" s="72"/>
      <c r="F53" s="44" t="str">
        <f t="shared" si="0"/>
        <v/>
      </c>
      <c r="G53" s="54"/>
      <c r="H53" s="45"/>
      <c r="I53" s="25" t="str">
        <f t="shared" si="1"/>
        <v/>
      </c>
      <c r="J53" s="26"/>
    </row>
    <row r="54" spans="1:10" x14ac:dyDescent="0.4">
      <c r="A54" s="28"/>
      <c r="B54" s="43"/>
      <c r="C54" s="71"/>
      <c r="D54" s="71"/>
      <c r="E54" s="72"/>
      <c r="F54" s="44" t="str">
        <f t="shared" si="0"/>
        <v/>
      </c>
      <c r="G54" s="54"/>
      <c r="H54" s="45"/>
      <c r="I54" s="25" t="str">
        <f t="shared" si="1"/>
        <v/>
      </c>
      <c r="J54" s="26"/>
    </row>
    <row r="55" spans="1:10" x14ac:dyDescent="0.4">
      <c r="A55" s="28"/>
      <c r="B55" s="43"/>
      <c r="C55" s="71"/>
      <c r="D55" s="71"/>
      <c r="E55" s="72"/>
      <c r="F55" s="44" t="str">
        <f t="shared" si="0"/>
        <v/>
      </c>
      <c r="G55" s="54"/>
      <c r="H55" s="45"/>
      <c r="I55" s="25" t="str">
        <f t="shared" si="1"/>
        <v/>
      </c>
      <c r="J55" s="26"/>
    </row>
    <row r="56" spans="1:10" x14ac:dyDescent="0.4">
      <c r="A56" s="28"/>
      <c r="B56" s="43"/>
      <c r="C56" s="71"/>
      <c r="D56" s="71"/>
      <c r="E56" s="72"/>
      <c r="F56" s="44" t="str">
        <f t="shared" si="0"/>
        <v/>
      </c>
      <c r="G56" s="54"/>
      <c r="H56" s="45"/>
      <c r="I56" s="25" t="str">
        <f t="shared" si="1"/>
        <v/>
      </c>
      <c r="J56" s="26"/>
    </row>
    <row r="57" spans="1:10" x14ac:dyDescent="0.4">
      <c r="A57" s="28"/>
      <c r="B57" s="43"/>
      <c r="C57" s="71"/>
      <c r="D57" s="71"/>
      <c r="E57" s="72"/>
      <c r="F57" s="44" t="str">
        <f t="shared" si="0"/>
        <v/>
      </c>
      <c r="G57" s="54"/>
      <c r="H57" s="45"/>
      <c r="I57" s="25" t="str">
        <f t="shared" si="1"/>
        <v/>
      </c>
      <c r="J57" s="26"/>
    </row>
    <row r="58" spans="1:10" x14ac:dyDescent="0.4">
      <c r="A58" s="28"/>
      <c r="B58" s="43"/>
      <c r="C58" s="71"/>
      <c r="D58" s="71"/>
      <c r="E58" s="72"/>
      <c r="F58" s="44" t="str">
        <f t="shared" si="0"/>
        <v/>
      </c>
      <c r="G58" s="54"/>
      <c r="H58" s="45"/>
      <c r="I58" s="25" t="str">
        <f t="shared" si="1"/>
        <v/>
      </c>
      <c r="J58" s="26"/>
    </row>
    <row r="59" spans="1:10" x14ac:dyDescent="0.4">
      <c r="A59" s="28"/>
      <c r="B59" s="43"/>
      <c r="C59" s="71"/>
      <c r="D59" s="71"/>
      <c r="E59" s="72"/>
      <c r="F59" s="44" t="str">
        <f t="shared" si="0"/>
        <v/>
      </c>
      <c r="G59" s="54"/>
      <c r="H59" s="45"/>
      <c r="I59" s="25" t="str">
        <f t="shared" si="1"/>
        <v/>
      </c>
      <c r="J59" s="26"/>
    </row>
    <row r="60" spans="1:10" x14ac:dyDescent="0.4">
      <c r="A60" s="28"/>
      <c r="B60" s="43"/>
      <c r="C60" s="71"/>
      <c r="D60" s="71"/>
      <c r="E60" s="72"/>
      <c r="F60" s="44" t="str">
        <f t="shared" si="0"/>
        <v/>
      </c>
      <c r="G60" s="54"/>
      <c r="H60" s="45"/>
      <c r="I60" s="25" t="str">
        <f t="shared" si="1"/>
        <v/>
      </c>
      <c r="J60" s="26"/>
    </row>
    <row r="61" spans="1:10" x14ac:dyDescent="0.4">
      <c r="A61" s="28"/>
      <c r="B61" s="43"/>
      <c r="C61" s="71"/>
      <c r="D61" s="71"/>
      <c r="E61" s="72"/>
      <c r="F61" s="44" t="str">
        <f t="shared" si="0"/>
        <v/>
      </c>
      <c r="G61" s="54"/>
      <c r="H61" s="45"/>
      <c r="I61" s="25" t="str">
        <f t="shared" si="1"/>
        <v/>
      </c>
      <c r="J61" s="26"/>
    </row>
    <row r="62" spans="1:10" x14ac:dyDescent="0.4">
      <c r="A62" s="28"/>
      <c r="B62" s="43"/>
      <c r="C62" s="71"/>
      <c r="D62" s="71"/>
      <c r="E62" s="72"/>
      <c r="F62" s="44" t="str">
        <f t="shared" si="0"/>
        <v/>
      </c>
      <c r="G62" s="54"/>
      <c r="H62" s="45"/>
      <c r="I62" s="25" t="str">
        <f t="shared" si="1"/>
        <v/>
      </c>
      <c r="J62" s="26"/>
    </row>
    <row r="63" spans="1:10" x14ac:dyDescent="0.4">
      <c r="A63" s="28"/>
      <c r="B63" s="43"/>
      <c r="C63" s="71"/>
      <c r="D63" s="71"/>
      <c r="E63" s="72"/>
      <c r="F63" s="44" t="str">
        <f t="shared" si="0"/>
        <v/>
      </c>
      <c r="G63" s="54"/>
      <c r="H63" s="45"/>
      <c r="I63" s="25" t="str">
        <f t="shared" si="1"/>
        <v/>
      </c>
      <c r="J63" s="26"/>
    </row>
    <row r="64" spans="1:10" x14ac:dyDescent="0.4">
      <c r="A64" s="28"/>
      <c r="B64" s="43"/>
      <c r="C64" s="71"/>
      <c r="D64" s="71"/>
      <c r="E64" s="72"/>
      <c r="F64" s="44" t="str">
        <f t="shared" si="0"/>
        <v/>
      </c>
      <c r="G64" s="54"/>
      <c r="H64" s="45"/>
      <c r="I64" s="25" t="str">
        <f t="shared" si="1"/>
        <v/>
      </c>
      <c r="J64" s="26"/>
    </row>
    <row r="65" spans="1:10" x14ac:dyDescent="0.4">
      <c r="A65" s="28"/>
      <c r="B65" s="43"/>
      <c r="C65" s="71"/>
      <c r="D65" s="71"/>
      <c r="E65" s="72"/>
      <c r="F65" s="44" t="str">
        <f t="shared" si="0"/>
        <v/>
      </c>
      <c r="G65" s="54"/>
      <c r="H65" s="45"/>
      <c r="I65" s="25" t="str">
        <f t="shared" si="1"/>
        <v/>
      </c>
      <c r="J65" s="26"/>
    </row>
    <row r="66" spans="1:10" x14ac:dyDescent="0.4">
      <c r="A66" s="28"/>
      <c r="B66" s="43"/>
      <c r="C66" s="71"/>
      <c r="D66" s="71"/>
      <c r="E66" s="72"/>
      <c r="F66" s="44" t="str">
        <f t="shared" si="0"/>
        <v/>
      </c>
      <c r="G66" s="54"/>
      <c r="H66" s="45"/>
      <c r="I66" s="25" t="str">
        <f t="shared" si="1"/>
        <v/>
      </c>
      <c r="J66" s="26"/>
    </row>
    <row r="67" spans="1:10" x14ac:dyDescent="0.4">
      <c r="A67" s="28"/>
      <c r="B67" s="43"/>
      <c r="C67" s="71"/>
      <c r="D67" s="71"/>
      <c r="E67" s="72"/>
      <c r="F67" s="44" t="str">
        <f t="shared" si="0"/>
        <v/>
      </c>
      <c r="G67" s="54"/>
      <c r="H67" s="45"/>
      <c r="I67" s="25" t="str">
        <f t="shared" si="1"/>
        <v/>
      </c>
      <c r="J67" s="26"/>
    </row>
    <row r="68" spans="1:10" x14ac:dyDescent="0.4">
      <c r="A68" s="28"/>
      <c r="B68" s="43"/>
      <c r="C68" s="71"/>
      <c r="D68" s="71"/>
      <c r="E68" s="72"/>
      <c r="F68" s="44" t="str">
        <f t="shared" ref="F68:F131" si="2">IF(E68="","",DATEDIF(C68,E68,"Y"))</f>
        <v/>
      </c>
      <c r="G68" s="54"/>
      <c r="H68" s="45"/>
      <c r="I68" s="25" t="str">
        <f t="shared" ref="I68:I131" si="3">IF(E68="","",DATEDIF(D68,E68,"M"))</f>
        <v/>
      </c>
      <c r="J68" s="26"/>
    </row>
    <row r="69" spans="1:10" x14ac:dyDescent="0.4">
      <c r="A69" s="28"/>
      <c r="B69" s="43"/>
      <c r="C69" s="71"/>
      <c r="D69" s="71"/>
      <c r="E69" s="72"/>
      <c r="F69" s="44" t="str">
        <f t="shared" si="2"/>
        <v/>
      </c>
      <c r="G69" s="54"/>
      <c r="H69" s="45"/>
      <c r="I69" s="25" t="str">
        <f t="shared" si="3"/>
        <v/>
      </c>
      <c r="J69" s="26"/>
    </row>
    <row r="70" spans="1:10" x14ac:dyDescent="0.4">
      <c r="A70" s="28"/>
      <c r="B70" s="43"/>
      <c r="C70" s="71"/>
      <c r="D70" s="71"/>
      <c r="E70" s="72"/>
      <c r="F70" s="44" t="str">
        <f t="shared" si="2"/>
        <v/>
      </c>
      <c r="G70" s="54"/>
      <c r="H70" s="45"/>
      <c r="I70" s="25" t="str">
        <f t="shared" si="3"/>
        <v/>
      </c>
      <c r="J70" s="26"/>
    </row>
    <row r="71" spans="1:10" x14ac:dyDescent="0.4">
      <c r="A71" s="28"/>
      <c r="B71" s="43"/>
      <c r="C71" s="71"/>
      <c r="D71" s="71"/>
      <c r="E71" s="72"/>
      <c r="F71" s="44" t="str">
        <f t="shared" si="2"/>
        <v/>
      </c>
      <c r="G71" s="54"/>
      <c r="H71" s="45"/>
      <c r="I71" s="25" t="str">
        <f t="shared" si="3"/>
        <v/>
      </c>
      <c r="J71" s="26"/>
    </row>
    <row r="72" spans="1:10" x14ac:dyDescent="0.4">
      <c r="A72" s="28"/>
      <c r="B72" s="43"/>
      <c r="C72" s="71"/>
      <c r="D72" s="71"/>
      <c r="E72" s="72"/>
      <c r="F72" s="44" t="str">
        <f t="shared" si="2"/>
        <v/>
      </c>
      <c r="G72" s="54"/>
      <c r="H72" s="45"/>
      <c r="I72" s="25" t="str">
        <f t="shared" si="3"/>
        <v/>
      </c>
      <c r="J72" s="26"/>
    </row>
    <row r="73" spans="1:10" x14ac:dyDescent="0.4">
      <c r="A73" s="28"/>
      <c r="B73" s="43"/>
      <c r="C73" s="71"/>
      <c r="D73" s="71"/>
      <c r="E73" s="72"/>
      <c r="F73" s="44" t="str">
        <f t="shared" si="2"/>
        <v/>
      </c>
      <c r="G73" s="54"/>
      <c r="H73" s="45"/>
      <c r="I73" s="25" t="str">
        <f t="shared" si="3"/>
        <v/>
      </c>
      <c r="J73" s="26"/>
    </row>
    <row r="74" spans="1:10" x14ac:dyDescent="0.4">
      <c r="A74" s="28"/>
      <c r="B74" s="43"/>
      <c r="C74" s="71"/>
      <c r="D74" s="71"/>
      <c r="E74" s="72"/>
      <c r="F74" s="44" t="str">
        <f t="shared" si="2"/>
        <v/>
      </c>
      <c r="G74" s="54"/>
      <c r="H74" s="45"/>
      <c r="I74" s="25" t="str">
        <f t="shared" si="3"/>
        <v/>
      </c>
      <c r="J74" s="26"/>
    </row>
    <row r="75" spans="1:10" x14ac:dyDescent="0.4">
      <c r="A75" s="28"/>
      <c r="B75" s="43"/>
      <c r="C75" s="71"/>
      <c r="D75" s="71"/>
      <c r="E75" s="72"/>
      <c r="F75" s="44" t="str">
        <f t="shared" si="2"/>
        <v/>
      </c>
      <c r="G75" s="54"/>
      <c r="H75" s="45"/>
      <c r="I75" s="25" t="str">
        <f t="shared" si="3"/>
        <v/>
      </c>
      <c r="J75" s="26"/>
    </row>
    <row r="76" spans="1:10" x14ac:dyDescent="0.4">
      <c r="A76" s="28"/>
      <c r="B76" s="43"/>
      <c r="C76" s="71"/>
      <c r="D76" s="71"/>
      <c r="E76" s="72"/>
      <c r="F76" s="44" t="str">
        <f t="shared" si="2"/>
        <v/>
      </c>
      <c r="G76" s="54"/>
      <c r="H76" s="45"/>
      <c r="I76" s="25" t="str">
        <f t="shared" si="3"/>
        <v/>
      </c>
      <c r="J76" s="26"/>
    </row>
    <row r="77" spans="1:10" x14ac:dyDescent="0.4">
      <c r="A77" s="28"/>
      <c r="B77" s="43"/>
      <c r="C77" s="71"/>
      <c r="D77" s="71"/>
      <c r="E77" s="72"/>
      <c r="F77" s="44" t="str">
        <f t="shared" si="2"/>
        <v/>
      </c>
      <c r="G77" s="54"/>
      <c r="H77" s="45"/>
      <c r="I77" s="25" t="str">
        <f t="shared" si="3"/>
        <v/>
      </c>
      <c r="J77" s="26"/>
    </row>
    <row r="78" spans="1:10" x14ac:dyDescent="0.4">
      <c r="A78" s="28"/>
      <c r="B78" s="43"/>
      <c r="C78" s="71"/>
      <c r="D78" s="71"/>
      <c r="E78" s="72"/>
      <c r="F78" s="44" t="str">
        <f t="shared" si="2"/>
        <v/>
      </c>
      <c r="G78" s="54"/>
      <c r="H78" s="45"/>
      <c r="I78" s="25" t="str">
        <f t="shared" si="3"/>
        <v/>
      </c>
      <c r="J78" s="26"/>
    </row>
    <row r="79" spans="1:10" x14ac:dyDescent="0.4">
      <c r="A79" s="28"/>
      <c r="B79" s="43"/>
      <c r="C79" s="71"/>
      <c r="D79" s="71"/>
      <c r="E79" s="72"/>
      <c r="F79" s="44" t="str">
        <f t="shared" si="2"/>
        <v/>
      </c>
      <c r="G79" s="54"/>
      <c r="H79" s="45"/>
      <c r="I79" s="25" t="str">
        <f t="shared" si="3"/>
        <v/>
      </c>
      <c r="J79" s="26"/>
    </row>
    <row r="80" spans="1:10" x14ac:dyDescent="0.4">
      <c r="A80" s="28"/>
      <c r="B80" s="43"/>
      <c r="C80" s="71"/>
      <c r="D80" s="71"/>
      <c r="E80" s="72"/>
      <c r="F80" s="44" t="str">
        <f t="shared" si="2"/>
        <v/>
      </c>
      <c r="G80" s="54"/>
      <c r="H80" s="45"/>
      <c r="I80" s="25" t="str">
        <f t="shared" si="3"/>
        <v/>
      </c>
      <c r="J80" s="26"/>
    </row>
    <row r="81" spans="1:10" x14ac:dyDescent="0.4">
      <c r="A81" s="28"/>
      <c r="B81" s="43"/>
      <c r="C81" s="71"/>
      <c r="D81" s="71"/>
      <c r="E81" s="72"/>
      <c r="F81" s="44" t="str">
        <f t="shared" si="2"/>
        <v/>
      </c>
      <c r="G81" s="54"/>
      <c r="H81" s="45"/>
      <c r="I81" s="25" t="str">
        <f t="shared" si="3"/>
        <v/>
      </c>
      <c r="J81" s="26"/>
    </row>
    <row r="82" spans="1:10" x14ac:dyDescent="0.4">
      <c r="A82" s="28"/>
      <c r="B82" s="43"/>
      <c r="C82" s="71"/>
      <c r="D82" s="71"/>
      <c r="E82" s="72"/>
      <c r="F82" s="44" t="str">
        <f t="shared" si="2"/>
        <v/>
      </c>
      <c r="G82" s="54"/>
      <c r="H82" s="45"/>
      <c r="I82" s="25" t="str">
        <f t="shared" si="3"/>
        <v/>
      </c>
      <c r="J82" s="26"/>
    </row>
    <row r="83" spans="1:10" x14ac:dyDescent="0.4">
      <c r="A83" s="28"/>
      <c r="B83" s="43"/>
      <c r="C83" s="71"/>
      <c r="D83" s="71"/>
      <c r="E83" s="72"/>
      <c r="F83" s="44" t="str">
        <f t="shared" si="2"/>
        <v/>
      </c>
      <c r="G83" s="54"/>
      <c r="H83" s="45"/>
      <c r="I83" s="25" t="str">
        <f t="shared" si="3"/>
        <v/>
      </c>
      <c r="J83" s="26"/>
    </row>
    <row r="84" spans="1:10" x14ac:dyDescent="0.4">
      <c r="A84" s="28"/>
      <c r="B84" s="43"/>
      <c r="C84" s="71"/>
      <c r="D84" s="71"/>
      <c r="E84" s="72"/>
      <c r="F84" s="44" t="str">
        <f t="shared" si="2"/>
        <v/>
      </c>
      <c r="G84" s="54"/>
      <c r="H84" s="45"/>
      <c r="I84" s="25" t="str">
        <f t="shared" si="3"/>
        <v/>
      </c>
      <c r="J84" s="26"/>
    </row>
    <row r="85" spans="1:10" x14ac:dyDescent="0.4">
      <c r="A85" s="28"/>
      <c r="B85" s="43"/>
      <c r="C85" s="71"/>
      <c r="D85" s="71"/>
      <c r="E85" s="72"/>
      <c r="F85" s="44" t="str">
        <f t="shared" si="2"/>
        <v/>
      </c>
      <c r="G85" s="54"/>
      <c r="H85" s="45"/>
      <c r="I85" s="25" t="str">
        <f t="shared" si="3"/>
        <v/>
      </c>
      <c r="J85" s="26"/>
    </row>
    <row r="86" spans="1:10" x14ac:dyDescent="0.4">
      <c r="A86" s="28"/>
      <c r="B86" s="43"/>
      <c r="C86" s="71"/>
      <c r="D86" s="71"/>
      <c r="E86" s="72"/>
      <c r="F86" s="44" t="str">
        <f t="shared" si="2"/>
        <v/>
      </c>
      <c r="G86" s="54"/>
      <c r="H86" s="45"/>
      <c r="I86" s="25" t="str">
        <f t="shared" si="3"/>
        <v/>
      </c>
      <c r="J86" s="26"/>
    </row>
    <row r="87" spans="1:10" x14ac:dyDescent="0.4">
      <c r="A87" s="28"/>
      <c r="B87" s="43"/>
      <c r="C87" s="71"/>
      <c r="D87" s="71"/>
      <c r="E87" s="72"/>
      <c r="F87" s="44" t="str">
        <f t="shared" si="2"/>
        <v/>
      </c>
      <c r="G87" s="54"/>
      <c r="H87" s="45"/>
      <c r="I87" s="25" t="str">
        <f t="shared" si="3"/>
        <v/>
      </c>
      <c r="J87" s="26"/>
    </row>
    <row r="88" spans="1:10" x14ac:dyDescent="0.4">
      <c r="A88" s="28"/>
      <c r="B88" s="43"/>
      <c r="C88" s="71"/>
      <c r="D88" s="71"/>
      <c r="E88" s="72"/>
      <c r="F88" s="44" t="str">
        <f t="shared" si="2"/>
        <v/>
      </c>
      <c r="G88" s="54"/>
      <c r="H88" s="45"/>
      <c r="I88" s="25" t="str">
        <f t="shared" si="3"/>
        <v/>
      </c>
      <c r="J88" s="26"/>
    </row>
    <row r="89" spans="1:10" x14ac:dyDescent="0.4">
      <c r="A89" s="28"/>
      <c r="B89" s="43"/>
      <c r="C89" s="71"/>
      <c r="D89" s="71"/>
      <c r="E89" s="72"/>
      <c r="F89" s="44" t="str">
        <f t="shared" si="2"/>
        <v/>
      </c>
      <c r="G89" s="54"/>
      <c r="H89" s="45"/>
      <c r="I89" s="25" t="str">
        <f t="shared" si="3"/>
        <v/>
      </c>
      <c r="J89" s="26"/>
    </row>
    <row r="90" spans="1:10" x14ac:dyDescent="0.4">
      <c r="A90" s="28"/>
      <c r="B90" s="43"/>
      <c r="C90" s="71"/>
      <c r="D90" s="71"/>
      <c r="E90" s="72"/>
      <c r="F90" s="44" t="str">
        <f t="shared" si="2"/>
        <v/>
      </c>
      <c r="G90" s="54"/>
      <c r="H90" s="45"/>
      <c r="I90" s="25" t="str">
        <f t="shared" si="3"/>
        <v/>
      </c>
      <c r="J90" s="26"/>
    </row>
    <row r="91" spans="1:10" x14ac:dyDescent="0.4">
      <c r="A91" s="28"/>
      <c r="B91" s="43"/>
      <c r="C91" s="71"/>
      <c r="D91" s="71"/>
      <c r="E91" s="72"/>
      <c r="F91" s="44" t="str">
        <f t="shared" si="2"/>
        <v/>
      </c>
      <c r="G91" s="54"/>
      <c r="H91" s="45"/>
      <c r="I91" s="25" t="str">
        <f t="shared" si="3"/>
        <v/>
      </c>
      <c r="J91" s="26"/>
    </row>
    <row r="92" spans="1:10" x14ac:dyDescent="0.4">
      <c r="A92" s="28"/>
      <c r="B92" s="43"/>
      <c r="C92" s="71"/>
      <c r="D92" s="71"/>
      <c r="E92" s="72"/>
      <c r="F92" s="44" t="str">
        <f t="shared" si="2"/>
        <v/>
      </c>
      <c r="G92" s="54"/>
      <c r="H92" s="45"/>
      <c r="I92" s="25" t="str">
        <f t="shared" si="3"/>
        <v/>
      </c>
      <c r="J92" s="26"/>
    </row>
    <row r="93" spans="1:10" x14ac:dyDescent="0.4">
      <c r="A93" s="28"/>
      <c r="B93" s="43"/>
      <c r="C93" s="71"/>
      <c r="D93" s="71"/>
      <c r="E93" s="72"/>
      <c r="F93" s="44" t="str">
        <f t="shared" si="2"/>
        <v/>
      </c>
      <c r="G93" s="54"/>
      <c r="H93" s="45"/>
      <c r="I93" s="25" t="str">
        <f t="shared" si="3"/>
        <v/>
      </c>
      <c r="J93" s="26"/>
    </row>
    <row r="94" spans="1:10" x14ac:dyDescent="0.4">
      <c r="A94" s="28"/>
      <c r="B94" s="43"/>
      <c r="C94" s="71"/>
      <c r="D94" s="71"/>
      <c r="E94" s="72"/>
      <c r="F94" s="44" t="str">
        <f t="shared" si="2"/>
        <v/>
      </c>
      <c r="G94" s="54"/>
      <c r="H94" s="45"/>
      <c r="I94" s="25" t="str">
        <f t="shared" si="3"/>
        <v/>
      </c>
      <c r="J94" s="26"/>
    </row>
    <row r="95" spans="1:10" x14ac:dyDescent="0.4">
      <c r="A95" s="28"/>
      <c r="B95" s="43"/>
      <c r="C95" s="71"/>
      <c r="D95" s="71"/>
      <c r="E95" s="72"/>
      <c r="F95" s="44" t="str">
        <f t="shared" si="2"/>
        <v/>
      </c>
      <c r="G95" s="54"/>
      <c r="H95" s="45"/>
      <c r="I95" s="25" t="str">
        <f t="shared" si="3"/>
        <v/>
      </c>
      <c r="J95" s="26"/>
    </row>
    <row r="96" spans="1:10" x14ac:dyDescent="0.4">
      <c r="A96" s="28"/>
      <c r="B96" s="43"/>
      <c r="C96" s="71"/>
      <c r="D96" s="71"/>
      <c r="E96" s="72"/>
      <c r="F96" s="44" t="str">
        <f t="shared" si="2"/>
        <v/>
      </c>
      <c r="G96" s="54"/>
      <c r="H96" s="45"/>
      <c r="I96" s="25" t="str">
        <f t="shared" si="3"/>
        <v/>
      </c>
      <c r="J96" s="26"/>
    </row>
    <row r="97" spans="1:10" x14ac:dyDescent="0.4">
      <c r="A97" s="28"/>
      <c r="B97" s="43"/>
      <c r="C97" s="71"/>
      <c r="D97" s="71"/>
      <c r="E97" s="72"/>
      <c r="F97" s="44" t="str">
        <f t="shared" si="2"/>
        <v/>
      </c>
      <c r="G97" s="54"/>
      <c r="H97" s="45"/>
      <c r="I97" s="25" t="str">
        <f t="shared" si="3"/>
        <v/>
      </c>
      <c r="J97" s="26"/>
    </row>
    <row r="98" spans="1:10" x14ac:dyDescent="0.4">
      <c r="A98" s="28"/>
      <c r="B98" s="43"/>
      <c r="C98" s="71"/>
      <c r="D98" s="71"/>
      <c r="E98" s="72"/>
      <c r="F98" s="44" t="str">
        <f t="shared" si="2"/>
        <v/>
      </c>
      <c r="G98" s="54"/>
      <c r="H98" s="45"/>
      <c r="I98" s="25" t="str">
        <f t="shared" si="3"/>
        <v/>
      </c>
      <c r="J98" s="26"/>
    </row>
    <row r="99" spans="1:10" x14ac:dyDescent="0.4">
      <c r="A99" s="28"/>
      <c r="B99" s="43"/>
      <c r="C99" s="71"/>
      <c r="D99" s="71"/>
      <c r="E99" s="72"/>
      <c r="F99" s="44" t="str">
        <f t="shared" si="2"/>
        <v/>
      </c>
      <c r="G99" s="54"/>
      <c r="H99" s="45"/>
      <c r="I99" s="25" t="str">
        <f t="shared" si="3"/>
        <v/>
      </c>
      <c r="J99" s="26"/>
    </row>
    <row r="100" spans="1:10" x14ac:dyDescent="0.4">
      <c r="A100" s="28"/>
      <c r="B100" s="43"/>
      <c r="C100" s="71"/>
      <c r="D100" s="71"/>
      <c r="E100" s="72"/>
      <c r="F100" s="44" t="str">
        <f t="shared" si="2"/>
        <v/>
      </c>
      <c r="G100" s="54"/>
      <c r="H100" s="45"/>
      <c r="I100" s="25" t="str">
        <f t="shared" si="3"/>
        <v/>
      </c>
      <c r="J100" s="26"/>
    </row>
    <row r="101" spans="1:10" x14ac:dyDescent="0.4">
      <c r="A101" s="28"/>
      <c r="B101" s="43"/>
      <c r="C101" s="71"/>
      <c r="D101" s="71"/>
      <c r="E101" s="72"/>
      <c r="F101" s="44" t="str">
        <f t="shared" si="2"/>
        <v/>
      </c>
      <c r="G101" s="54"/>
      <c r="H101" s="45"/>
      <c r="I101" s="25" t="str">
        <f t="shared" si="3"/>
        <v/>
      </c>
      <c r="J101" s="26"/>
    </row>
    <row r="102" spans="1:10" x14ac:dyDescent="0.4">
      <c r="A102" s="28"/>
      <c r="B102" s="43"/>
      <c r="C102" s="71"/>
      <c r="D102" s="71"/>
      <c r="E102" s="72"/>
      <c r="F102" s="44" t="str">
        <f t="shared" si="2"/>
        <v/>
      </c>
      <c r="G102" s="54"/>
      <c r="H102" s="45"/>
      <c r="I102" s="25" t="str">
        <f t="shared" si="3"/>
        <v/>
      </c>
      <c r="J102" s="26"/>
    </row>
    <row r="103" spans="1:10" x14ac:dyDescent="0.4">
      <c r="A103" s="28"/>
      <c r="B103" s="43"/>
      <c r="C103" s="71"/>
      <c r="D103" s="71"/>
      <c r="E103" s="72"/>
      <c r="F103" s="44" t="str">
        <f t="shared" si="2"/>
        <v/>
      </c>
      <c r="G103" s="54"/>
      <c r="H103" s="45"/>
      <c r="I103" s="25" t="str">
        <f t="shared" si="3"/>
        <v/>
      </c>
      <c r="J103" s="26"/>
    </row>
    <row r="104" spans="1:10" x14ac:dyDescent="0.4">
      <c r="A104" s="28"/>
      <c r="B104" s="43"/>
      <c r="C104" s="71"/>
      <c r="D104" s="71"/>
      <c r="E104" s="72"/>
      <c r="F104" s="44" t="str">
        <f t="shared" si="2"/>
        <v/>
      </c>
      <c r="G104" s="54"/>
      <c r="H104" s="45"/>
      <c r="I104" s="25" t="str">
        <f t="shared" si="3"/>
        <v/>
      </c>
      <c r="J104" s="26"/>
    </row>
    <row r="105" spans="1:10" x14ac:dyDescent="0.4">
      <c r="A105" s="28"/>
      <c r="B105" s="43"/>
      <c r="C105" s="71"/>
      <c r="D105" s="71"/>
      <c r="E105" s="72"/>
      <c r="F105" s="44" t="str">
        <f t="shared" si="2"/>
        <v/>
      </c>
      <c r="G105" s="54"/>
      <c r="H105" s="45"/>
      <c r="I105" s="25" t="str">
        <f t="shared" si="3"/>
        <v/>
      </c>
      <c r="J105" s="26"/>
    </row>
    <row r="106" spans="1:10" x14ac:dyDescent="0.4">
      <c r="A106" s="28"/>
      <c r="B106" s="43"/>
      <c r="C106" s="71"/>
      <c r="D106" s="71"/>
      <c r="E106" s="72"/>
      <c r="F106" s="44" t="str">
        <f t="shared" si="2"/>
        <v/>
      </c>
      <c r="G106" s="54"/>
      <c r="H106" s="45"/>
      <c r="I106" s="25" t="str">
        <f t="shared" si="3"/>
        <v/>
      </c>
      <c r="J106" s="26"/>
    </row>
    <row r="107" spans="1:10" x14ac:dyDescent="0.4">
      <c r="A107" s="28"/>
      <c r="B107" s="43"/>
      <c r="C107" s="71"/>
      <c r="D107" s="71"/>
      <c r="E107" s="72"/>
      <c r="F107" s="44" t="str">
        <f t="shared" si="2"/>
        <v/>
      </c>
      <c r="G107" s="54"/>
      <c r="H107" s="45"/>
      <c r="I107" s="25" t="str">
        <f t="shared" si="3"/>
        <v/>
      </c>
      <c r="J107" s="26"/>
    </row>
    <row r="108" spans="1:10" x14ac:dyDescent="0.4">
      <c r="A108" s="28"/>
      <c r="B108" s="43"/>
      <c r="C108" s="71"/>
      <c r="D108" s="71"/>
      <c r="E108" s="72"/>
      <c r="F108" s="44" t="str">
        <f t="shared" si="2"/>
        <v/>
      </c>
      <c r="G108" s="54"/>
      <c r="H108" s="45"/>
      <c r="I108" s="25" t="str">
        <f t="shared" si="3"/>
        <v/>
      </c>
      <c r="J108" s="26"/>
    </row>
    <row r="109" spans="1:10" x14ac:dyDescent="0.4">
      <c r="A109" s="28"/>
      <c r="B109" s="43"/>
      <c r="C109" s="71"/>
      <c r="D109" s="71"/>
      <c r="E109" s="72"/>
      <c r="F109" s="44" t="str">
        <f t="shared" si="2"/>
        <v/>
      </c>
      <c r="G109" s="54"/>
      <c r="H109" s="45"/>
      <c r="I109" s="25" t="str">
        <f t="shared" si="3"/>
        <v/>
      </c>
      <c r="J109" s="26"/>
    </row>
    <row r="110" spans="1:10" x14ac:dyDescent="0.4">
      <c r="A110" s="28"/>
      <c r="B110" s="43"/>
      <c r="C110" s="71"/>
      <c r="D110" s="71"/>
      <c r="E110" s="72"/>
      <c r="F110" s="44" t="str">
        <f t="shared" si="2"/>
        <v/>
      </c>
      <c r="G110" s="54"/>
      <c r="H110" s="45"/>
      <c r="I110" s="25" t="str">
        <f t="shared" si="3"/>
        <v/>
      </c>
      <c r="J110" s="26"/>
    </row>
    <row r="111" spans="1:10" x14ac:dyDescent="0.4">
      <c r="A111" s="28"/>
      <c r="B111" s="43"/>
      <c r="C111" s="71"/>
      <c r="D111" s="71"/>
      <c r="E111" s="72"/>
      <c r="F111" s="44" t="str">
        <f t="shared" si="2"/>
        <v/>
      </c>
      <c r="G111" s="54"/>
      <c r="H111" s="45"/>
      <c r="I111" s="25" t="str">
        <f t="shared" si="3"/>
        <v/>
      </c>
      <c r="J111" s="26"/>
    </row>
    <row r="112" spans="1:10" x14ac:dyDescent="0.4">
      <c r="A112" s="28"/>
      <c r="B112" s="43"/>
      <c r="C112" s="71"/>
      <c r="D112" s="71"/>
      <c r="E112" s="72"/>
      <c r="F112" s="44" t="str">
        <f t="shared" si="2"/>
        <v/>
      </c>
      <c r="G112" s="54"/>
      <c r="H112" s="45"/>
      <c r="I112" s="25" t="str">
        <f t="shared" si="3"/>
        <v/>
      </c>
      <c r="J112" s="26"/>
    </row>
    <row r="113" spans="1:10" x14ac:dyDescent="0.4">
      <c r="A113" s="28"/>
      <c r="B113" s="43"/>
      <c r="C113" s="71"/>
      <c r="D113" s="71"/>
      <c r="E113" s="72"/>
      <c r="F113" s="44" t="str">
        <f t="shared" si="2"/>
        <v/>
      </c>
      <c r="G113" s="54"/>
      <c r="H113" s="45"/>
      <c r="I113" s="25" t="str">
        <f t="shared" si="3"/>
        <v/>
      </c>
      <c r="J113" s="26"/>
    </row>
    <row r="114" spans="1:10" x14ac:dyDescent="0.4">
      <c r="A114" s="28"/>
      <c r="B114" s="43"/>
      <c r="C114" s="71"/>
      <c r="D114" s="71"/>
      <c r="E114" s="72"/>
      <c r="F114" s="44" t="str">
        <f t="shared" si="2"/>
        <v/>
      </c>
      <c r="G114" s="54"/>
      <c r="H114" s="45"/>
      <c r="I114" s="25" t="str">
        <f t="shared" si="3"/>
        <v/>
      </c>
      <c r="J114" s="26"/>
    </row>
    <row r="115" spans="1:10" x14ac:dyDescent="0.4">
      <c r="A115" s="28"/>
      <c r="B115" s="43"/>
      <c r="C115" s="71"/>
      <c r="D115" s="71"/>
      <c r="E115" s="72"/>
      <c r="F115" s="44" t="str">
        <f t="shared" si="2"/>
        <v/>
      </c>
      <c r="G115" s="54"/>
      <c r="H115" s="45"/>
      <c r="I115" s="25" t="str">
        <f t="shared" si="3"/>
        <v/>
      </c>
      <c r="J115" s="26"/>
    </row>
    <row r="116" spans="1:10" x14ac:dyDescent="0.4">
      <c r="A116" s="28"/>
      <c r="B116" s="43"/>
      <c r="C116" s="71"/>
      <c r="D116" s="71"/>
      <c r="E116" s="72"/>
      <c r="F116" s="44" t="str">
        <f t="shared" si="2"/>
        <v/>
      </c>
      <c r="G116" s="54"/>
      <c r="H116" s="45"/>
      <c r="I116" s="25" t="str">
        <f t="shared" si="3"/>
        <v/>
      </c>
      <c r="J116" s="26"/>
    </row>
    <row r="117" spans="1:10" x14ac:dyDescent="0.4">
      <c r="A117" s="28"/>
      <c r="B117" s="43"/>
      <c r="C117" s="71"/>
      <c r="D117" s="71"/>
      <c r="E117" s="72"/>
      <c r="F117" s="44" t="str">
        <f t="shared" si="2"/>
        <v/>
      </c>
      <c r="G117" s="54"/>
      <c r="H117" s="45"/>
      <c r="I117" s="25" t="str">
        <f t="shared" si="3"/>
        <v/>
      </c>
      <c r="J117" s="26"/>
    </row>
    <row r="118" spans="1:10" x14ac:dyDescent="0.4">
      <c r="A118" s="28"/>
      <c r="B118" s="43"/>
      <c r="C118" s="71"/>
      <c r="D118" s="71"/>
      <c r="E118" s="72"/>
      <c r="F118" s="44" t="str">
        <f t="shared" si="2"/>
        <v/>
      </c>
      <c r="G118" s="54"/>
      <c r="H118" s="45"/>
      <c r="I118" s="25" t="str">
        <f t="shared" si="3"/>
        <v/>
      </c>
      <c r="J118" s="26"/>
    </row>
    <row r="119" spans="1:10" x14ac:dyDescent="0.4">
      <c r="A119" s="28"/>
      <c r="B119" s="43"/>
      <c r="C119" s="71"/>
      <c r="D119" s="71"/>
      <c r="E119" s="72"/>
      <c r="F119" s="44" t="str">
        <f t="shared" si="2"/>
        <v/>
      </c>
      <c r="G119" s="54"/>
      <c r="H119" s="45"/>
      <c r="I119" s="25" t="str">
        <f t="shared" si="3"/>
        <v/>
      </c>
      <c r="J119" s="26"/>
    </row>
    <row r="120" spans="1:10" x14ac:dyDescent="0.4">
      <c r="A120" s="28"/>
      <c r="B120" s="43"/>
      <c r="C120" s="71"/>
      <c r="D120" s="71"/>
      <c r="E120" s="72"/>
      <c r="F120" s="44" t="str">
        <f t="shared" si="2"/>
        <v/>
      </c>
      <c r="G120" s="54"/>
      <c r="H120" s="45"/>
      <c r="I120" s="25" t="str">
        <f t="shared" si="3"/>
        <v/>
      </c>
      <c r="J120" s="26"/>
    </row>
    <row r="121" spans="1:10" x14ac:dyDescent="0.4">
      <c r="A121" s="28"/>
      <c r="B121" s="43"/>
      <c r="C121" s="71"/>
      <c r="D121" s="71"/>
      <c r="E121" s="72"/>
      <c r="F121" s="44" t="str">
        <f t="shared" si="2"/>
        <v/>
      </c>
      <c r="G121" s="54"/>
      <c r="H121" s="45"/>
      <c r="I121" s="25" t="str">
        <f t="shared" si="3"/>
        <v/>
      </c>
      <c r="J121" s="26"/>
    </row>
    <row r="122" spans="1:10" x14ac:dyDescent="0.4">
      <c r="A122" s="28"/>
      <c r="B122" s="43"/>
      <c r="C122" s="71"/>
      <c r="D122" s="71"/>
      <c r="E122" s="72"/>
      <c r="F122" s="44" t="str">
        <f t="shared" si="2"/>
        <v/>
      </c>
      <c r="G122" s="54"/>
      <c r="H122" s="45"/>
      <c r="I122" s="25" t="str">
        <f t="shared" si="3"/>
        <v/>
      </c>
      <c r="J122" s="26"/>
    </row>
    <row r="123" spans="1:10" x14ac:dyDescent="0.4">
      <c r="A123" s="28"/>
      <c r="B123" s="43"/>
      <c r="C123" s="71"/>
      <c r="D123" s="71"/>
      <c r="E123" s="72"/>
      <c r="F123" s="44" t="str">
        <f t="shared" si="2"/>
        <v/>
      </c>
      <c r="G123" s="54"/>
      <c r="H123" s="45"/>
      <c r="I123" s="25" t="str">
        <f t="shared" si="3"/>
        <v/>
      </c>
      <c r="J123" s="26"/>
    </row>
    <row r="124" spans="1:10" x14ac:dyDescent="0.4">
      <c r="A124" s="28"/>
      <c r="B124" s="43"/>
      <c r="C124" s="71"/>
      <c r="D124" s="71"/>
      <c r="E124" s="72"/>
      <c r="F124" s="44" t="str">
        <f t="shared" si="2"/>
        <v/>
      </c>
      <c r="G124" s="54"/>
      <c r="H124" s="45"/>
      <c r="I124" s="25" t="str">
        <f t="shared" si="3"/>
        <v/>
      </c>
      <c r="J124" s="26"/>
    </row>
    <row r="125" spans="1:10" x14ac:dyDescent="0.4">
      <c r="A125" s="28"/>
      <c r="B125" s="43"/>
      <c r="C125" s="71"/>
      <c r="D125" s="71"/>
      <c r="E125" s="72"/>
      <c r="F125" s="44" t="str">
        <f t="shared" si="2"/>
        <v/>
      </c>
      <c r="G125" s="54"/>
      <c r="H125" s="45"/>
      <c r="I125" s="25" t="str">
        <f t="shared" si="3"/>
        <v/>
      </c>
      <c r="J125" s="26"/>
    </row>
    <row r="126" spans="1:10" x14ac:dyDescent="0.4">
      <c r="A126" s="28"/>
      <c r="B126" s="43"/>
      <c r="C126" s="71"/>
      <c r="D126" s="71"/>
      <c r="E126" s="72"/>
      <c r="F126" s="44" t="str">
        <f t="shared" si="2"/>
        <v/>
      </c>
      <c r="G126" s="54"/>
      <c r="H126" s="45"/>
      <c r="I126" s="25" t="str">
        <f t="shared" si="3"/>
        <v/>
      </c>
      <c r="J126" s="26"/>
    </row>
    <row r="127" spans="1:10" x14ac:dyDescent="0.4">
      <c r="A127" s="28"/>
      <c r="B127" s="43"/>
      <c r="C127" s="71"/>
      <c r="D127" s="71"/>
      <c r="E127" s="72"/>
      <c r="F127" s="44" t="str">
        <f t="shared" si="2"/>
        <v/>
      </c>
      <c r="G127" s="54"/>
      <c r="H127" s="45"/>
      <c r="I127" s="25" t="str">
        <f t="shared" si="3"/>
        <v/>
      </c>
      <c r="J127" s="26"/>
    </row>
    <row r="128" spans="1:10" x14ac:dyDescent="0.4">
      <c r="A128" s="28"/>
      <c r="B128" s="43"/>
      <c r="C128" s="71"/>
      <c r="D128" s="71"/>
      <c r="E128" s="72"/>
      <c r="F128" s="44" t="str">
        <f t="shared" si="2"/>
        <v/>
      </c>
      <c r="G128" s="54"/>
      <c r="H128" s="45"/>
      <c r="I128" s="25" t="str">
        <f t="shared" si="3"/>
        <v/>
      </c>
      <c r="J128" s="26"/>
    </row>
    <row r="129" spans="1:10" x14ac:dyDescent="0.4">
      <c r="A129" s="28"/>
      <c r="B129" s="43"/>
      <c r="C129" s="71"/>
      <c r="D129" s="71"/>
      <c r="E129" s="72"/>
      <c r="F129" s="44" t="str">
        <f t="shared" si="2"/>
        <v/>
      </c>
      <c r="G129" s="54"/>
      <c r="H129" s="45"/>
      <c r="I129" s="25" t="str">
        <f t="shared" si="3"/>
        <v/>
      </c>
      <c r="J129" s="26"/>
    </row>
    <row r="130" spans="1:10" x14ac:dyDescent="0.4">
      <c r="A130" s="28"/>
      <c r="B130" s="43"/>
      <c r="C130" s="71"/>
      <c r="D130" s="71"/>
      <c r="E130" s="72"/>
      <c r="F130" s="44" t="str">
        <f t="shared" si="2"/>
        <v/>
      </c>
      <c r="G130" s="54"/>
      <c r="H130" s="45"/>
      <c r="I130" s="25" t="str">
        <f t="shared" si="3"/>
        <v/>
      </c>
      <c r="J130" s="26"/>
    </row>
    <row r="131" spans="1:10" x14ac:dyDescent="0.4">
      <c r="A131" s="28"/>
      <c r="B131" s="43"/>
      <c r="C131" s="71"/>
      <c r="D131" s="71"/>
      <c r="E131" s="72"/>
      <c r="F131" s="44" t="str">
        <f t="shared" si="2"/>
        <v/>
      </c>
      <c r="G131" s="54"/>
      <c r="H131" s="45"/>
      <c r="I131" s="25" t="str">
        <f t="shared" si="3"/>
        <v/>
      </c>
      <c r="J131" s="26"/>
    </row>
    <row r="132" spans="1:10" x14ac:dyDescent="0.4">
      <c r="A132" s="28"/>
      <c r="B132" s="43"/>
      <c r="C132" s="71"/>
      <c r="D132" s="71"/>
      <c r="E132" s="72"/>
      <c r="F132" s="44" t="str">
        <f t="shared" ref="F132:F195" si="4">IF(E132="","",DATEDIF(C132,E132,"Y"))</f>
        <v/>
      </c>
      <c r="G132" s="54"/>
      <c r="H132" s="45"/>
      <c r="I132" s="25" t="str">
        <f t="shared" ref="I132:I195" si="5">IF(E132="","",DATEDIF(D132,E132,"M"))</f>
        <v/>
      </c>
      <c r="J132" s="26"/>
    </row>
    <row r="133" spans="1:10" x14ac:dyDescent="0.4">
      <c r="A133" s="28"/>
      <c r="B133" s="43"/>
      <c r="C133" s="71"/>
      <c r="D133" s="71"/>
      <c r="E133" s="72"/>
      <c r="F133" s="44" t="str">
        <f t="shared" si="4"/>
        <v/>
      </c>
      <c r="G133" s="54"/>
      <c r="H133" s="45"/>
      <c r="I133" s="25" t="str">
        <f t="shared" si="5"/>
        <v/>
      </c>
      <c r="J133" s="26"/>
    </row>
    <row r="134" spans="1:10" x14ac:dyDescent="0.4">
      <c r="A134" s="28"/>
      <c r="B134" s="43"/>
      <c r="C134" s="71"/>
      <c r="D134" s="71"/>
      <c r="E134" s="72"/>
      <c r="F134" s="44" t="str">
        <f t="shared" si="4"/>
        <v/>
      </c>
      <c r="G134" s="54"/>
      <c r="H134" s="45"/>
      <c r="I134" s="25" t="str">
        <f t="shared" si="5"/>
        <v/>
      </c>
      <c r="J134" s="26"/>
    </row>
    <row r="135" spans="1:10" x14ac:dyDescent="0.4">
      <c r="A135" s="28"/>
      <c r="B135" s="43"/>
      <c r="C135" s="71"/>
      <c r="D135" s="71"/>
      <c r="E135" s="72"/>
      <c r="F135" s="44" t="str">
        <f t="shared" si="4"/>
        <v/>
      </c>
      <c r="G135" s="54"/>
      <c r="H135" s="45"/>
      <c r="I135" s="25" t="str">
        <f t="shared" si="5"/>
        <v/>
      </c>
      <c r="J135" s="26"/>
    </row>
    <row r="136" spans="1:10" x14ac:dyDescent="0.4">
      <c r="A136" s="28"/>
      <c r="B136" s="43"/>
      <c r="C136" s="71"/>
      <c r="D136" s="71"/>
      <c r="E136" s="72"/>
      <c r="F136" s="44" t="str">
        <f t="shared" si="4"/>
        <v/>
      </c>
      <c r="G136" s="54"/>
      <c r="H136" s="45"/>
      <c r="I136" s="25" t="str">
        <f t="shared" si="5"/>
        <v/>
      </c>
      <c r="J136" s="26"/>
    </row>
    <row r="137" spans="1:10" x14ac:dyDescent="0.4">
      <c r="A137" s="28"/>
      <c r="B137" s="43"/>
      <c r="C137" s="71"/>
      <c r="D137" s="71"/>
      <c r="E137" s="72"/>
      <c r="F137" s="44" t="str">
        <f t="shared" si="4"/>
        <v/>
      </c>
      <c r="G137" s="54"/>
      <c r="H137" s="45"/>
      <c r="I137" s="25" t="str">
        <f t="shared" si="5"/>
        <v/>
      </c>
      <c r="J137" s="26"/>
    </row>
    <row r="138" spans="1:10" x14ac:dyDescent="0.4">
      <c r="A138" s="28"/>
      <c r="B138" s="43"/>
      <c r="C138" s="71"/>
      <c r="D138" s="71"/>
      <c r="E138" s="72"/>
      <c r="F138" s="44" t="str">
        <f t="shared" si="4"/>
        <v/>
      </c>
      <c r="G138" s="54"/>
      <c r="H138" s="45"/>
      <c r="I138" s="25" t="str">
        <f t="shared" si="5"/>
        <v/>
      </c>
      <c r="J138" s="26"/>
    </row>
    <row r="139" spans="1:10" x14ac:dyDescent="0.4">
      <c r="A139" s="28"/>
      <c r="B139" s="43"/>
      <c r="C139" s="71"/>
      <c r="D139" s="71"/>
      <c r="E139" s="72"/>
      <c r="F139" s="44" t="str">
        <f t="shared" si="4"/>
        <v/>
      </c>
      <c r="G139" s="54"/>
      <c r="H139" s="45"/>
      <c r="I139" s="25" t="str">
        <f t="shared" si="5"/>
        <v/>
      </c>
      <c r="J139" s="26"/>
    </row>
    <row r="140" spans="1:10" x14ac:dyDescent="0.4">
      <c r="A140" s="28"/>
      <c r="B140" s="43"/>
      <c r="C140" s="71"/>
      <c r="D140" s="71"/>
      <c r="E140" s="72"/>
      <c r="F140" s="44" t="str">
        <f t="shared" si="4"/>
        <v/>
      </c>
      <c r="G140" s="54"/>
      <c r="H140" s="45"/>
      <c r="I140" s="25" t="str">
        <f t="shared" si="5"/>
        <v/>
      </c>
      <c r="J140" s="26"/>
    </row>
    <row r="141" spans="1:10" x14ac:dyDescent="0.4">
      <c r="A141" s="28"/>
      <c r="B141" s="43"/>
      <c r="C141" s="71"/>
      <c r="D141" s="71"/>
      <c r="E141" s="72"/>
      <c r="F141" s="44" t="str">
        <f t="shared" si="4"/>
        <v/>
      </c>
      <c r="G141" s="54"/>
      <c r="H141" s="45"/>
      <c r="I141" s="25" t="str">
        <f t="shared" si="5"/>
        <v/>
      </c>
      <c r="J141" s="26"/>
    </row>
    <row r="142" spans="1:10" x14ac:dyDescent="0.4">
      <c r="A142" s="28"/>
      <c r="B142" s="43"/>
      <c r="C142" s="71"/>
      <c r="D142" s="71"/>
      <c r="E142" s="72"/>
      <c r="F142" s="44" t="str">
        <f t="shared" si="4"/>
        <v/>
      </c>
      <c r="G142" s="54"/>
      <c r="H142" s="45"/>
      <c r="I142" s="25" t="str">
        <f t="shared" si="5"/>
        <v/>
      </c>
      <c r="J142" s="26"/>
    </row>
    <row r="143" spans="1:10" x14ac:dyDescent="0.4">
      <c r="A143" s="28"/>
      <c r="B143" s="43"/>
      <c r="C143" s="71"/>
      <c r="D143" s="71"/>
      <c r="E143" s="72"/>
      <c r="F143" s="44" t="str">
        <f t="shared" si="4"/>
        <v/>
      </c>
      <c r="G143" s="54"/>
      <c r="H143" s="45"/>
      <c r="I143" s="25" t="str">
        <f t="shared" si="5"/>
        <v/>
      </c>
      <c r="J143" s="26"/>
    </row>
    <row r="144" spans="1:10" x14ac:dyDescent="0.4">
      <c r="A144" s="28"/>
      <c r="B144" s="43"/>
      <c r="C144" s="71"/>
      <c r="D144" s="71"/>
      <c r="E144" s="72"/>
      <c r="F144" s="44" t="str">
        <f t="shared" si="4"/>
        <v/>
      </c>
      <c r="G144" s="54"/>
      <c r="H144" s="45"/>
      <c r="I144" s="25" t="str">
        <f t="shared" si="5"/>
        <v/>
      </c>
      <c r="J144" s="26"/>
    </row>
    <row r="145" spans="1:10" x14ac:dyDescent="0.4">
      <c r="A145" s="28"/>
      <c r="B145" s="43"/>
      <c r="C145" s="71"/>
      <c r="D145" s="71"/>
      <c r="E145" s="72"/>
      <c r="F145" s="44" t="str">
        <f t="shared" si="4"/>
        <v/>
      </c>
      <c r="G145" s="54"/>
      <c r="H145" s="45"/>
      <c r="I145" s="25" t="str">
        <f t="shared" si="5"/>
        <v/>
      </c>
      <c r="J145" s="26"/>
    </row>
    <row r="146" spans="1:10" x14ac:dyDescent="0.4">
      <c r="A146" s="28"/>
      <c r="B146" s="43"/>
      <c r="C146" s="71"/>
      <c r="D146" s="71"/>
      <c r="E146" s="72"/>
      <c r="F146" s="44" t="str">
        <f t="shared" si="4"/>
        <v/>
      </c>
      <c r="G146" s="54"/>
      <c r="H146" s="45"/>
      <c r="I146" s="25" t="str">
        <f t="shared" si="5"/>
        <v/>
      </c>
      <c r="J146" s="26"/>
    </row>
    <row r="147" spans="1:10" x14ac:dyDescent="0.4">
      <c r="A147" s="28"/>
      <c r="B147" s="43"/>
      <c r="C147" s="71"/>
      <c r="D147" s="71"/>
      <c r="E147" s="72"/>
      <c r="F147" s="44" t="str">
        <f t="shared" si="4"/>
        <v/>
      </c>
      <c r="G147" s="54"/>
      <c r="H147" s="45"/>
      <c r="I147" s="25" t="str">
        <f t="shared" si="5"/>
        <v/>
      </c>
      <c r="J147" s="26"/>
    </row>
    <row r="148" spans="1:10" x14ac:dyDescent="0.4">
      <c r="A148" s="28"/>
      <c r="B148" s="43"/>
      <c r="C148" s="71"/>
      <c r="D148" s="71"/>
      <c r="E148" s="72"/>
      <c r="F148" s="44" t="str">
        <f t="shared" si="4"/>
        <v/>
      </c>
      <c r="G148" s="54"/>
      <c r="H148" s="45"/>
      <c r="I148" s="25" t="str">
        <f t="shared" si="5"/>
        <v/>
      </c>
      <c r="J148" s="26"/>
    </row>
    <row r="149" spans="1:10" x14ac:dyDescent="0.4">
      <c r="A149" s="28"/>
      <c r="B149" s="43"/>
      <c r="C149" s="71"/>
      <c r="D149" s="71"/>
      <c r="E149" s="72"/>
      <c r="F149" s="44" t="str">
        <f t="shared" si="4"/>
        <v/>
      </c>
      <c r="G149" s="54"/>
      <c r="H149" s="45"/>
      <c r="I149" s="25" t="str">
        <f t="shared" si="5"/>
        <v/>
      </c>
      <c r="J149" s="26"/>
    </row>
    <row r="150" spans="1:10" x14ac:dyDescent="0.4">
      <c r="A150" s="28"/>
      <c r="B150" s="43"/>
      <c r="C150" s="71"/>
      <c r="D150" s="71"/>
      <c r="E150" s="72"/>
      <c r="F150" s="44" t="str">
        <f t="shared" si="4"/>
        <v/>
      </c>
      <c r="G150" s="54"/>
      <c r="H150" s="45"/>
      <c r="I150" s="25" t="str">
        <f t="shared" si="5"/>
        <v/>
      </c>
      <c r="J150" s="26"/>
    </row>
    <row r="151" spans="1:10" x14ac:dyDescent="0.4">
      <c r="A151" s="28"/>
      <c r="B151" s="43"/>
      <c r="C151" s="71"/>
      <c r="D151" s="71"/>
      <c r="E151" s="72"/>
      <c r="F151" s="44" t="str">
        <f t="shared" si="4"/>
        <v/>
      </c>
      <c r="G151" s="54"/>
      <c r="H151" s="45"/>
      <c r="I151" s="25" t="str">
        <f t="shared" si="5"/>
        <v/>
      </c>
      <c r="J151" s="26"/>
    </row>
    <row r="152" spans="1:10" x14ac:dyDescent="0.4">
      <c r="A152" s="28"/>
      <c r="B152" s="43"/>
      <c r="C152" s="71"/>
      <c r="D152" s="71"/>
      <c r="E152" s="72"/>
      <c r="F152" s="44" t="str">
        <f t="shared" si="4"/>
        <v/>
      </c>
      <c r="G152" s="54"/>
      <c r="H152" s="45"/>
      <c r="I152" s="25" t="str">
        <f t="shared" si="5"/>
        <v/>
      </c>
      <c r="J152" s="26"/>
    </row>
    <row r="153" spans="1:10" x14ac:dyDescent="0.4">
      <c r="A153" s="28"/>
      <c r="B153" s="43"/>
      <c r="C153" s="71"/>
      <c r="D153" s="71"/>
      <c r="E153" s="72"/>
      <c r="F153" s="44" t="str">
        <f t="shared" si="4"/>
        <v/>
      </c>
      <c r="G153" s="54"/>
      <c r="H153" s="45"/>
      <c r="I153" s="25" t="str">
        <f t="shared" si="5"/>
        <v/>
      </c>
      <c r="J153" s="26"/>
    </row>
    <row r="154" spans="1:10" x14ac:dyDescent="0.4">
      <c r="A154" s="28"/>
      <c r="B154" s="43"/>
      <c r="C154" s="71"/>
      <c r="D154" s="71"/>
      <c r="E154" s="72"/>
      <c r="F154" s="44" t="str">
        <f t="shared" si="4"/>
        <v/>
      </c>
      <c r="G154" s="54"/>
      <c r="H154" s="45"/>
      <c r="I154" s="25" t="str">
        <f t="shared" si="5"/>
        <v/>
      </c>
      <c r="J154" s="26"/>
    </row>
    <row r="155" spans="1:10" x14ac:dyDescent="0.4">
      <c r="A155" s="28"/>
      <c r="B155" s="43"/>
      <c r="C155" s="71"/>
      <c r="D155" s="71"/>
      <c r="E155" s="72"/>
      <c r="F155" s="44" t="str">
        <f t="shared" si="4"/>
        <v/>
      </c>
      <c r="G155" s="54"/>
      <c r="H155" s="45"/>
      <c r="I155" s="25" t="str">
        <f t="shared" si="5"/>
        <v/>
      </c>
      <c r="J155" s="26"/>
    </row>
    <row r="156" spans="1:10" x14ac:dyDescent="0.4">
      <c r="A156" s="28"/>
      <c r="B156" s="43"/>
      <c r="C156" s="71"/>
      <c r="D156" s="71"/>
      <c r="E156" s="72"/>
      <c r="F156" s="44" t="str">
        <f t="shared" si="4"/>
        <v/>
      </c>
      <c r="G156" s="54"/>
      <c r="H156" s="45"/>
      <c r="I156" s="25" t="str">
        <f t="shared" si="5"/>
        <v/>
      </c>
      <c r="J156" s="26"/>
    </row>
    <row r="157" spans="1:10" x14ac:dyDescent="0.4">
      <c r="A157" s="28"/>
      <c r="B157" s="43"/>
      <c r="C157" s="71"/>
      <c r="D157" s="71"/>
      <c r="E157" s="72"/>
      <c r="F157" s="44" t="str">
        <f t="shared" si="4"/>
        <v/>
      </c>
      <c r="G157" s="54"/>
      <c r="H157" s="45"/>
      <c r="I157" s="25" t="str">
        <f t="shared" si="5"/>
        <v/>
      </c>
      <c r="J157" s="26"/>
    </row>
    <row r="158" spans="1:10" x14ac:dyDescent="0.4">
      <c r="A158" s="28"/>
      <c r="B158" s="43"/>
      <c r="C158" s="71"/>
      <c r="D158" s="71"/>
      <c r="E158" s="72"/>
      <c r="F158" s="44" t="str">
        <f t="shared" si="4"/>
        <v/>
      </c>
      <c r="G158" s="54"/>
      <c r="H158" s="45"/>
      <c r="I158" s="25" t="str">
        <f t="shared" si="5"/>
        <v/>
      </c>
      <c r="J158" s="26"/>
    </row>
    <row r="159" spans="1:10" x14ac:dyDescent="0.4">
      <c r="A159" s="28"/>
      <c r="B159" s="43"/>
      <c r="C159" s="71"/>
      <c r="D159" s="71"/>
      <c r="E159" s="72"/>
      <c r="F159" s="44" t="str">
        <f t="shared" si="4"/>
        <v/>
      </c>
      <c r="G159" s="54"/>
      <c r="H159" s="45"/>
      <c r="I159" s="25" t="str">
        <f t="shared" si="5"/>
        <v/>
      </c>
      <c r="J159" s="26"/>
    </row>
    <row r="160" spans="1:10" x14ac:dyDescent="0.4">
      <c r="A160" s="28"/>
      <c r="B160" s="43"/>
      <c r="C160" s="71"/>
      <c r="D160" s="71"/>
      <c r="E160" s="72"/>
      <c r="F160" s="44" t="str">
        <f t="shared" si="4"/>
        <v/>
      </c>
      <c r="G160" s="54"/>
      <c r="H160" s="45"/>
      <c r="I160" s="25" t="str">
        <f t="shared" si="5"/>
        <v/>
      </c>
      <c r="J160" s="26"/>
    </row>
    <row r="161" spans="1:10" x14ac:dyDescent="0.4">
      <c r="A161" s="28"/>
      <c r="B161" s="43"/>
      <c r="C161" s="71"/>
      <c r="D161" s="71"/>
      <c r="E161" s="72"/>
      <c r="F161" s="44" t="str">
        <f t="shared" si="4"/>
        <v/>
      </c>
      <c r="G161" s="54"/>
      <c r="H161" s="45"/>
      <c r="I161" s="25" t="str">
        <f t="shared" si="5"/>
        <v/>
      </c>
      <c r="J161" s="26"/>
    </row>
    <row r="162" spans="1:10" x14ac:dyDescent="0.4">
      <c r="A162" s="28"/>
      <c r="B162" s="43"/>
      <c r="C162" s="71"/>
      <c r="D162" s="71"/>
      <c r="E162" s="72"/>
      <c r="F162" s="44" t="str">
        <f t="shared" si="4"/>
        <v/>
      </c>
      <c r="G162" s="54"/>
      <c r="H162" s="45"/>
      <c r="I162" s="25" t="str">
        <f t="shared" si="5"/>
        <v/>
      </c>
      <c r="J162" s="26"/>
    </row>
    <row r="163" spans="1:10" x14ac:dyDescent="0.4">
      <c r="A163" s="28"/>
      <c r="B163" s="43"/>
      <c r="C163" s="71"/>
      <c r="D163" s="71"/>
      <c r="E163" s="72"/>
      <c r="F163" s="44" t="str">
        <f t="shared" si="4"/>
        <v/>
      </c>
      <c r="G163" s="54"/>
      <c r="H163" s="45"/>
      <c r="I163" s="25" t="str">
        <f t="shared" si="5"/>
        <v/>
      </c>
      <c r="J163" s="26"/>
    </row>
    <row r="164" spans="1:10" x14ac:dyDescent="0.4">
      <c r="A164" s="28"/>
      <c r="B164" s="43"/>
      <c r="C164" s="71"/>
      <c r="D164" s="71"/>
      <c r="E164" s="72"/>
      <c r="F164" s="44" t="str">
        <f t="shared" si="4"/>
        <v/>
      </c>
      <c r="G164" s="54"/>
      <c r="H164" s="45"/>
      <c r="I164" s="25" t="str">
        <f t="shared" si="5"/>
        <v/>
      </c>
      <c r="J164" s="26"/>
    </row>
    <row r="165" spans="1:10" x14ac:dyDescent="0.4">
      <c r="A165" s="28"/>
      <c r="B165" s="43"/>
      <c r="C165" s="71"/>
      <c r="D165" s="71"/>
      <c r="E165" s="72"/>
      <c r="F165" s="44" t="str">
        <f t="shared" si="4"/>
        <v/>
      </c>
      <c r="G165" s="54"/>
      <c r="H165" s="45"/>
      <c r="I165" s="25" t="str">
        <f t="shared" si="5"/>
        <v/>
      </c>
      <c r="J165" s="26"/>
    </row>
    <row r="166" spans="1:10" x14ac:dyDescent="0.4">
      <c r="A166" s="28"/>
      <c r="B166" s="43"/>
      <c r="C166" s="71"/>
      <c r="D166" s="71"/>
      <c r="E166" s="72"/>
      <c r="F166" s="44" t="str">
        <f t="shared" si="4"/>
        <v/>
      </c>
      <c r="G166" s="54"/>
      <c r="H166" s="45"/>
      <c r="I166" s="25" t="str">
        <f t="shared" si="5"/>
        <v/>
      </c>
      <c r="J166" s="26"/>
    </row>
    <row r="167" spans="1:10" x14ac:dyDescent="0.4">
      <c r="A167" s="28"/>
      <c r="B167" s="43"/>
      <c r="C167" s="71"/>
      <c r="D167" s="71"/>
      <c r="E167" s="72"/>
      <c r="F167" s="44" t="str">
        <f t="shared" si="4"/>
        <v/>
      </c>
      <c r="G167" s="54"/>
      <c r="H167" s="45"/>
      <c r="I167" s="25" t="str">
        <f t="shared" si="5"/>
        <v/>
      </c>
      <c r="J167" s="26"/>
    </row>
    <row r="168" spans="1:10" x14ac:dyDescent="0.4">
      <c r="A168" s="28"/>
      <c r="B168" s="43"/>
      <c r="C168" s="71"/>
      <c r="D168" s="71"/>
      <c r="E168" s="72"/>
      <c r="F168" s="44" t="str">
        <f t="shared" si="4"/>
        <v/>
      </c>
      <c r="G168" s="54"/>
      <c r="H168" s="45"/>
      <c r="I168" s="25" t="str">
        <f t="shared" si="5"/>
        <v/>
      </c>
      <c r="J168" s="26"/>
    </row>
    <row r="169" spans="1:10" x14ac:dyDescent="0.4">
      <c r="A169" s="28"/>
      <c r="B169" s="43"/>
      <c r="C169" s="71"/>
      <c r="D169" s="71"/>
      <c r="E169" s="72"/>
      <c r="F169" s="44" t="str">
        <f t="shared" si="4"/>
        <v/>
      </c>
      <c r="G169" s="54"/>
      <c r="H169" s="45"/>
      <c r="I169" s="25" t="str">
        <f t="shared" si="5"/>
        <v/>
      </c>
      <c r="J169" s="26"/>
    </row>
    <row r="170" spans="1:10" x14ac:dyDescent="0.4">
      <c r="A170" s="28"/>
      <c r="B170" s="43"/>
      <c r="C170" s="71"/>
      <c r="D170" s="71"/>
      <c r="E170" s="72"/>
      <c r="F170" s="44" t="str">
        <f t="shared" si="4"/>
        <v/>
      </c>
      <c r="G170" s="54"/>
      <c r="H170" s="45"/>
      <c r="I170" s="25" t="str">
        <f t="shared" si="5"/>
        <v/>
      </c>
      <c r="J170" s="26"/>
    </row>
    <row r="171" spans="1:10" x14ac:dyDescent="0.4">
      <c r="A171" s="28"/>
      <c r="B171" s="43"/>
      <c r="C171" s="71"/>
      <c r="D171" s="71"/>
      <c r="E171" s="72"/>
      <c r="F171" s="44" t="str">
        <f t="shared" si="4"/>
        <v/>
      </c>
      <c r="G171" s="54"/>
      <c r="H171" s="45"/>
      <c r="I171" s="25" t="str">
        <f t="shared" si="5"/>
        <v/>
      </c>
      <c r="J171" s="26"/>
    </row>
    <row r="172" spans="1:10" x14ac:dyDescent="0.4">
      <c r="A172" s="28"/>
      <c r="B172" s="43"/>
      <c r="C172" s="71"/>
      <c r="D172" s="71"/>
      <c r="E172" s="72"/>
      <c r="F172" s="44" t="str">
        <f t="shared" si="4"/>
        <v/>
      </c>
      <c r="G172" s="54"/>
      <c r="H172" s="45"/>
      <c r="I172" s="25" t="str">
        <f t="shared" si="5"/>
        <v/>
      </c>
      <c r="J172" s="26"/>
    </row>
    <row r="173" spans="1:10" x14ac:dyDescent="0.4">
      <c r="A173" s="28"/>
      <c r="B173" s="43"/>
      <c r="C173" s="71"/>
      <c r="D173" s="71"/>
      <c r="E173" s="72"/>
      <c r="F173" s="44" t="str">
        <f t="shared" si="4"/>
        <v/>
      </c>
      <c r="G173" s="54"/>
      <c r="H173" s="45"/>
      <c r="I173" s="25" t="str">
        <f t="shared" si="5"/>
        <v/>
      </c>
      <c r="J173" s="26"/>
    </row>
    <row r="174" spans="1:10" x14ac:dyDescent="0.4">
      <c r="A174" s="28"/>
      <c r="B174" s="43"/>
      <c r="C174" s="71"/>
      <c r="D174" s="71"/>
      <c r="E174" s="72"/>
      <c r="F174" s="44" t="str">
        <f t="shared" si="4"/>
        <v/>
      </c>
      <c r="G174" s="54"/>
      <c r="H174" s="45"/>
      <c r="I174" s="25" t="str">
        <f t="shared" si="5"/>
        <v/>
      </c>
      <c r="J174" s="26"/>
    </row>
    <row r="175" spans="1:10" x14ac:dyDescent="0.4">
      <c r="A175" s="28"/>
      <c r="B175" s="43"/>
      <c r="C175" s="71"/>
      <c r="D175" s="71"/>
      <c r="E175" s="72"/>
      <c r="F175" s="44" t="str">
        <f t="shared" si="4"/>
        <v/>
      </c>
      <c r="G175" s="54"/>
      <c r="H175" s="45"/>
      <c r="I175" s="25" t="str">
        <f t="shared" si="5"/>
        <v/>
      </c>
      <c r="J175" s="26"/>
    </row>
    <row r="176" spans="1:10" x14ac:dyDescent="0.4">
      <c r="A176" s="28"/>
      <c r="B176" s="43"/>
      <c r="C176" s="71"/>
      <c r="D176" s="71"/>
      <c r="E176" s="72"/>
      <c r="F176" s="44" t="str">
        <f t="shared" si="4"/>
        <v/>
      </c>
      <c r="G176" s="54"/>
      <c r="H176" s="45"/>
      <c r="I176" s="25" t="str">
        <f t="shared" si="5"/>
        <v/>
      </c>
      <c r="J176" s="26"/>
    </row>
    <row r="177" spans="1:10" x14ac:dyDescent="0.4">
      <c r="A177" s="28"/>
      <c r="B177" s="43"/>
      <c r="C177" s="71"/>
      <c r="D177" s="71"/>
      <c r="E177" s="72"/>
      <c r="F177" s="44" t="str">
        <f t="shared" si="4"/>
        <v/>
      </c>
      <c r="G177" s="54"/>
      <c r="H177" s="45"/>
      <c r="I177" s="25" t="str">
        <f t="shared" si="5"/>
        <v/>
      </c>
      <c r="J177" s="26"/>
    </row>
    <row r="178" spans="1:10" x14ac:dyDescent="0.4">
      <c r="A178" s="28"/>
      <c r="B178" s="43"/>
      <c r="C178" s="71"/>
      <c r="D178" s="71"/>
      <c r="E178" s="72"/>
      <c r="F178" s="44" t="str">
        <f t="shared" si="4"/>
        <v/>
      </c>
      <c r="G178" s="54"/>
      <c r="H178" s="45"/>
      <c r="I178" s="25" t="str">
        <f t="shared" si="5"/>
        <v/>
      </c>
      <c r="J178" s="26"/>
    </row>
    <row r="179" spans="1:10" x14ac:dyDescent="0.4">
      <c r="A179" s="28"/>
      <c r="B179" s="43"/>
      <c r="C179" s="71"/>
      <c r="D179" s="71"/>
      <c r="E179" s="72"/>
      <c r="F179" s="44" t="str">
        <f t="shared" si="4"/>
        <v/>
      </c>
      <c r="G179" s="54"/>
      <c r="H179" s="45"/>
      <c r="I179" s="25" t="str">
        <f t="shared" si="5"/>
        <v/>
      </c>
      <c r="J179" s="26"/>
    </row>
    <row r="180" spans="1:10" x14ac:dyDescent="0.4">
      <c r="A180" s="28"/>
      <c r="B180" s="43"/>
      <c r="C180" s="71"/>
      <c r="D180" s="71"/>
      <c r="E180" s="72"/>
      <c r="F180" s="44" t="str">
        <f t="shared" si="4"/>
        <v/>
      </c>
      <c r="G180" s="54"/>
      <c r="H180" s="45"/>
      <c r="I180" s="25" t="str">
        <f t="shared" si="5"/>
        <v/>
      </c>
      <c r="J180" s="26"/>
    </row>
    <row r="181" spans="1:10" x14ac:dyDescent="0.4">
      <c r="A181" s="28"/>
      <c r="B181" s="43"/>
      <c r="C181" s="71"/>
      <c r="D181" s="71"/>
      <c r="E181" s="72"/>
      <c r="F181" s="44" t="str">
        <f t="shared" si="4"/>
        <v/>
      </c>
      <c r="G181" s="54"/>
      <c r="H181" s="45"/>
      <c r="I181" s="25" t="str">
        <f t="shared" si="5"/>
        <v/>
      </c>
      <c r="J181" s="26"/>
    </row>
    <row r="182" spans="1:10" x14ac:dyDescent="0.4">
      <c r="A182" s="28"/>
      <c r="B182" s="43"/>
      <c r="C182" s="71"/>
      <c r="D182" s="71"/>
      <c r="E182" s="72"/>
      <c r="F182" s="44" t="str">
        <f t="shared" si="4"/>
        <v/>
      </c>
      <c r="G182" s="54"/>
      <c r="H182" s="45"/>
      <c r="I182" s="25" t="str">
        <f t="shared" si="5"/>
        <v/>
      </c>
      <c r="J182" s="26"/>
    </row>
    <row r="183" spans="1:10" x14ac:dyDescent="0.4">
      <c r="A183" s="28"/>
      <c r="B183" s="43"/>
      <c r="C183" s="71"/>
      <c r="D183" s="71"/>
      <c r="E183" s="72"/>
      <c r="F183" s="44" t="str">
        <f t="shared" si="4"/>
        <v/>
      </c>
      <c r="G183" s="54"/>
      <c r="H183" s="45"/>
      <c r="I183" s="25" t="str">
        <f t="shared" si="5"/>
        <v/>
      </c>
      <c r="J183" s="26"/>
    </row>
    <row r="184" spans="1:10" x14ac:dyDescent="0.4">
      <c r="A184" s="28"/>
      <c r="B184" s="43"/>
      <c r="C184" s="71"/>
      <c r="D184" s="71"/>
      <c r="E184" s="72"/>
      <c r="F184" s="44" t="str">
        <f t="shared" si="4"/>
        <v/>
      </c>
      <c r="G184" s="54"/>
      <c r="H184" s="45"/>
      <c r="I184" s="25" t="str">
        <f t="shared" si="5"/>
        <v/>
      </c>
      <c r="J184" s="26"/>
    </row>
    <row r="185" spans="1:10" x14ac:dyDescent="0.4">
      <c r="A185" s="28"/>
      <c r="B185" s="43"/>
      <c r="C185" s="71"/>
      <c r="D185" s="71"/>
      <c r="E185" s="72"/>
      <c r="F185" s="44" t="str">
        <f t="shared" si="4"/>
        <v/>
      </c>
      <c r="G185" s="54"/>
      <c r="H185" s="45"/>
      <c r="I185" s="25" t="str">
        <f t="shared" si="5"/>
        <v/>
      </c>
      <c r="J185" s="26"/>
    </row>
    <row r="186" spans="1:10" x14ac:dyDescent="0.4">
      <c r="A186" s="28"/>
      <c r="B186" s="43"/>
      <c r="C186" s="71"/>
      <c r="D186" s="71"/>
      <c r="E186" s="72"/>
      <c r="F186" s="44" t="str">
        <f t="shared" si="4"/>
        <v/>
      </c>
      <c r="G186" s="54"/>
      <c r="H186" s="45"/>
      <c r="I186" s="25" t="str">
        <f t="shared" si="5"/>
        <v/>
      </c>
      <c r="J186" s="26"/>
    </row>
    <row r="187" spans="1:10" x14ac:dyDescent="0.4">
      <c r="A187" s="28"/>
      <c r="B187" s="43"/>
      <c r="C187" s="71"/>
      <c r="D187" s="71"/>
      <c r="E187" s="72"/>
      <c r="F187" s="44" t="str">
        <f t="shared" si="4"/>
        <v/>
      </c>
      <c r="G187" s="54"/>
      <c r="H187" s="45"/>
      <c r="I187" s="25" t="str">
        <f t="shared" si="5"/>
        <v/>
      </c>
      <c r="J187" s="26"/>
    </row>
    <row r="188" spans="1:10" x14ac:dyDescent="0.4">
      <c r="A188" s="28"/>
      <c r="B188" s="43"/>
      <c r="C188" s="71"/>
      <c r="D188" s="71"/>
      <c r="E188" s="72"/>
      <c r="F188" s="44" t="str">
        <f t="shared" si="4"/>
        <v/>
      </c>
      <c r="G188" s="54"/>
      <c r="H188" s="45"/>
      <c r="I188" s="25" t="str">
        <f t="shared" si="5"/>
        <v/>
      </c>
      <c r="J188" s="26"/>
    </row>
    <row r="189" spans="1:10" x14ac:dyDescent="0.4">
      <c r="A189" s="28"/>
      <c r="B189" s="43"/>
      <c r="C189" s="71"/>
      <c r="D189" s="71"/>
      <c r="E189" s="72"/>
      <c r="F189" s="44" t="str">
        <f t="shared" si="4"/>
        <v/>
      </c>
      <c r="G189" s="54"/>
      <c r="H189" s="45"/>
      <c r="I189" s="25" t="str">
        <f t="shared" si="5"/>
        <v/>
      </c>
      <c r="J189" s="26"/>
    </row>
    <row r="190" spans="1:10" x14ac:dyDescent="0.4">
      <c r="A190" s="28"/>
      <c r="B190" s="43"/>
      <c r="C190" s="71"/>
      <c r="D190" s="71"/>
      <c r="E190" s="72"/>
      <c r="F190" s="44" t="str">
        <f t="shared" si="4"/>
        <v/>
      </c>
      <c r="G190" s="54"/>
      <c r="H190" s="45"/>
      <c r="I190" s="25" t="str">
        <f t="shared" si="5"/>
        <v/>
      </c>
      <c r="J190" s="26"/>
    </row>
    <row r="191" spans="1:10" x14ac:dyDescent="0.4">
      <c r="A191" s="28"/>
      <c r="B191" s="43"/>
      <c r="C191" s="71"/>
      <c r="D191" s="71"/>
      <c r="E191" s="72"/>
      <c r="F191" s="44" t="str">
        <f t="shared" si="4"/>
        <v/>
      </c>
      <c r="G191" s="54"/>
      <c r="H191" s="45"/>
      <c r="I191" s="25" t="str">
        <f t="shared" si="5"/>
        <v/>
      </c>
      <c r="J191" s="26"/>
    </row>
    <row r="192" spans="1:10" x14ac:dyDescent="0.4">
      <c r="A192" s="28"/>
      <c r="B192" s="43"/>
      <c r="C192" s="71"/>
      <c r="D192" s="71"/>
      <c r="E192" s="72"/>
      <c r="F192" s="44" t="str">
        <f t="shared" si="4"/>
        <v/>
      </c>
      <c r="G192" s="54"/>
      <c r="H192" s="45"/>
      <c r="I192" s="25" t="str">
        <f t="shared" si="5"/>
        <v/>
      </c>
      <c r="J192" s="26"/>
    </row>
    <row r="193" spans="1:10" x14ac:dyDescent="0.4">
      <c r="A193" s="28"/>
      <c r="B193" s="43"/>
      <c r="C193" s="71"/>
      <c r="D193" s="71"/>
      <c r="E193" s="72"/>
      <c r="F193" s="44" t="str">
        <f t="shared" si="4"/>
        <v/>
      </c>
      <c r="G193" s="54"/>
      <c r="H193" s="45"/>
      <c r="I193" s="25" t="str">
        <f t="shared" si="5"/>
        <v/>
      </c>
      <c r="J193" s="26"/>
    </row>
    <row r="194" spans="1:10" x14ac:dyDescent="0.4">
      <c r="A194" s="28"/>
      <c r="B194" s="43"/>
      <c r="C194" s="71"/>
      <c r="D194" s="71"/>
      <c r="E194" s="72"/>
      <c r="F194" s="44" t="str">
        <f t="shared" si="4"/>
        <v/>
      </c>
      <c r="G194" s="54"/>
      <c r="H194" s="45"/>
      <c r="I194" s="25" t="str">
        <f t="shared" si="5"/>
        <v/>
      </c>
      <c r="J194" s="26"/>
    </row>
    <row r="195" spans="1:10" x14ac:dyDescent="0.4">
      <c r="A195" s="28"/>
      <c r="B195" s="43"/>
      <c r="C195" s="71"/>
      <c r="D195" s="71"/>
      <c r="E195" s="72"/>
      <c r="F195" s="44" t="str">
        <f t="shared" si="4"/>
        <v/>
      </c>
      <c r="G195" s="54"/>
      <c r="H195" s="45"/>
      <c r="I195" s="25" t="str">
        <f t="shared" si="5"/>
        <v/>
      </c>
      <c r="J195" s="26"/>
    </row>
    <row r="196" spans="1:10" x14ac:dyDescent="0.4">
      <c r="A196" s="28"/>
      <c r="B196" s="43"/>
      <c r="C196" s="71"/>
      <c r="D196" s="71"/>
      <c r="E196" s="72"/>
      <c r="F196" s="44" t="str">
        <f t="shared" ref="F196:F259" si="6">IF(E196="","",DATEDIF(C196,E196,"Y"))</f>
        <v/>
      </c>
      <c r="G196" s="54"/>
      <c r="H196" s="45"/>
      <c r="I196" s="25" t="str">
        <f t="shared" ref="I196:I259" si="7">IF(E196="","",DATEDIF(D196,E196,"M"))</f>
        <v/>
      </c>
      <c r="J196" s="26"/>
    </row>
    <row r="197" spans="1:10" x14ac:dyDescent="0.4">
      <c r="A197" s="28"/>
      <c r="B197" s="43"/>
      <c r="C197" s="71"/>
      <c r="D197" s="71"/>
      <c r="E197" s="72"/>
      <c r="F197" s="44" t="str">
        <f t="shared" si="6"/>
        <v/>
      </c>
      <c r="G197" s="54"/>
      <c r="H197" s="45"/>
      <c r="I197" s="25" t="str">
        <f t="shared" si="7"/>
        <v/>
      </c>
      <c r="J197" s="26"/>
    </row>
    <row r="198" spans="1:10" x14ac:dyDescent="0.4">
      <c r="A198" s="28"/>
      <c r="B198" s="43"/>
      <c r="C198" s="71"/>
      <c r="D198" s="71"/>
      <c r="E198" s="72"/>
      <c r="F198" s="44" t="str">
        <f t="shared" si="6"/>
        <v/>
      </c>
      <c r="G198" s="54"/>
      <c r="H198" s="45"/>
      <c r="I198" s="25" t="str">
        <f t="shared" si="7"/>
        <v/>
      </c>
      <c r="J198" s="26"/>
    </row>
    <row r="199" spans="1:10" x14ac:dyDescent="0.4">
      <c r="A199" s="28"/>
      <c r="B199" s="43"/>
      <c r="C199" s="71"/>
      <c r="D199" s="71"/>
      <c r="E199" s="72"/>
      <c r="F199" s="44" t="str">
        <f t="shared" si="6"/>
        <v/>
      </c>
      <c r="G199" s="54"/>
      <c r="H199" s="45"/>
      <c r="I199" s="25" t="str">
        <f t="shared" si="7"/>
        <v/>
      </c>
      <c r="J199" s="26"/>
    </row>
    <row r="200" spans="1:10" x14ac:dyDescent="0.4">
      <c r="A200" s="28"/>
      <c r="B200" s="43"/>
      <c r="C200" s="71"/>
      <c r="D200" s="71"/>
      <c r="E200" s="72"/>
      <c r="F200" s="44" t="str">
        <f t="shared" si="6"/>
        <v/>
      </c>
      <c r="G200" s="54"/>
      <c r="H200" s="45"/>
      <c r="I200" s="25" t="str">
        <f t="shared" si="7"/>
        <v/>
      </c>
      <c r="J200" s="26"/>
    </row>
    <row r="201" spans="1:10" x14ac:dyDescent="0.4">
      <c r="A201" s="28"/>
      <c r="B201" s="43"/>
      <c r="C201" s="71"/>
      <c r="D201" s="71"/>
      <c r="E201" s="72"/>
      <c r="F201" s="44" t="str">
        <f t="shared" si="6"/>
        <v/>
      </c>
      <c r="G201" s="54"/>
      <c r="H201" s="45"/>
      <c r="I201" s="25" t="str">
        <f t="shared" si="7"/>
        <v/>
      </c>
      <c r="J201" s="26"/>
    </row>
    <row r="202" spans="1:10" x14ac:dyDescent="0.4">
      <c r="A202" s="28"/>
      <c r="B202" s="43"/>
      <c r="C202" s="71"/>
      <c r="D202" s="71"/>
      <c r="E202" s="72"/>
      <c r="F202" s="44" t="str">
        <f t="shared" si="6"/>
        <v/>
      </c>
      <c r="G202" s="54"/>
      <c r="H202" s="45"/>
      <c r="I202" s="25" t="str">
        <f t="shared" si="7"/>
        <v/>
      </c>
      <c r="J202" s="26"/>
    </row>
    <row r="203" spans="1:10" x14ac:dyDescent="0.4">
      <c r="A203" s="28"/>
      <c r="B203" s="43"/>
      <c r="C203" s="71"/>
      <c r="D203" s="71"/>
      <c r="E203" s="72"/>
      <c r="F203" s="44" t="str">
        <f t="shared" si="6"/>
        <v/>
      </c>
      <c r="G203" s="54"/>
      <c r="H203" s="45"/>
      <c r="I203" s="25" t="str">
        <f t="shared" si="7"/>
        <v/>
      </c>
      <c r="J203" s="26"/>
    </row>
    <row r="204" spans="1:10" x14ac:dyDescent="0.4">
      <c r="A204" s="28"/>
      <c r="B204" s="43"/>
      <c r="C204" s="71"/>
      <c r="D204" s="71"/>
      <c r="E204" s="72"/>
      <c r="F204" s="44" t="str">
        <f t="shared" si="6"/>
        <v/>
      </c>
      <c r="G204" s="54"/>
      <c r="H204" s="45"/>
      <c r="I204" s="25" t="str">
        <f t="shared" si="7"/>
        <v/>
      </c>
      <c r="J204" s="26"/>
    </row>
    <row r="205" spans="1:10" x14ac:dyDescent="0.4">
      <c r="A205" s="28"/>
      <c r="B205" s="43"/>
      <c r="C205" s="71"/>
      <c r="D205" s="71"/>
      <c r="E205" s="72"/>
      <c r="F205" s="44" t="str">
        <f t="shared" si="6"/>
        <v/>
      </c>
      <c r="G205" s="54"/>
      <c r="H205" s="45"/>
      <c r="I205" s="25" t="str">
        <f t="shared" si="7"/>
        <v/>
      </c>
      <c r="J205" s="26"/>
    </row>
    <row r="206" spans="1:10" x14ac:dyDescent="0.4">
      <c r="A206" s="28"/>
      <c r="B206" s="43"/>
      <c r="C206" s="71"/>
      <c r="D206" s="71"/>
      <c r="E206" s="72"/>
      <c r="F206" s="44" t="str">
        <f t="shared" si="6"/>
        <v/>
      </c>
      <c r="G206" s="54"/>
      <c r="H206" s="45"/>
      <c r="I206" s="25" t="str">
        <f t="shared" si="7"/>
        <v/>
      </c>
      <c r="J206" s="26"/>
    </row>
    <row r="207" spans="1:10" x14ac:dyDescent="0.4">
      <c r="A207" s="28"/>
      <c r="B207" s="43"/>
      <c r="C207" s="71"/>
      <c r="D207" s="71"/>
      <c r="E207" s="72"/>
      <c r="F207" s="44" t="str">
        <f t="shared" si="6"/>
        <v/>
      </c>
      <c r="G207" s="54"/>
      <c r="H207" s="45"/>
      <c r="I207" s="25" t="str">
        <f t="shared" si="7"/>
        <v/>
      </c>
      <c r="J207" s="26"/>
    </row>
    <row r="208" spans="1:10" x14ac:dyDescent="0.4">
      <c r="A208" s="28"/>
      <c r="B208" s="43"/>
      <c r="C208" s="71"/>
      <c r="D208" s="71"/>
      <c r="E208" s="72"/>
      <c r="F208" s="44" t="str">
        <f t="shared" si="6"/>
        <v/>
      </c>
      <c r="G208" s="54"/>
      <c r="H208" s="45"/>
      <c r="I208" s="25" t="str">
        <f t="shared" si="7"/>
        <v/>
      </c>
      <c r="J208" s="26"/>
    </row>
    <row r="209" spans="1:10" x14ac:dyDescent="0.4">
      <c r="A209" s="28"/>
      <c r="B209" s="43"/>
      <c r="C209" s="71"/>
      <c r="D209" s="71"/>
      <c r="E209" s="72"/>
      <c r="F209" s="44" t="str">
        <f t="shared" si="6"/>
        <v/>
      </c>
      <c r="G209" s="54"/>
      <c r="H209" s="45"/>
      <c r="I209" s="25" t="str">
        <f t="shared" si="7"/>
        <v/>
      </c>
      <c r="J209" s="26"/>
    </row>
    <row r="210" spans="1:10" x14ac:dyDescent="0.4">
      <c r="A210" s="28"/>
      <c r="B210" s="43"/>
      <c r="C210" s="71"/>
      <c r="D210" s="71"/>
      <c r="E210" s="72"/>
      <c r="F210" s="44" t="str">
        <f t="shared" si="6"/>
        <v/>
      </c>
      <c r="G210" s="54"/>
      <c r="H210" s="45"/>
      <c r="I210" s="25" t="str">
        <f t="shared" si="7"/>
        <v/>
      </c>
      <c r="J210" s="26"/>
    </row>
    <row r="211" spans="1:10" x14ac:dyDescent="0.4">
      <c r="A211" s="28"/>
      <c r="B211" s="43"/>
      <c r="C211" s="71"/>
      <c r="D211" s="71"/>
      <c r="E211" s="72"/>
      <c r="F211" s="44" t="str">
        <f t="shared" si="6"/>
        <v/>
      </c>
      <c r="G211" s="54"/>
      <c r="H211" s="45"/>
      <c r="I211" s="25" t="str">
        <f t="shared" si="7"/>
        <v/>
      </c>
      <c r="J211" s="26"/>
    </row>
    <row r="212" spans="1:10" x14ac:dyDescent="0.4">
      <c r="A212" s="28"/>
      <c r="B212" s="43"/>
      <c r="C212" s="71"/>
      <c r="D212" s="71"/>
      <c r="E212" s="72"/>
      <c r="F212" s="44" t="str">
        <f t="shared" si="6"/>
        <v/>
      </c>
      <c r="G212" s="54"/>
      <c r="H212" s="45"/>
      <c r="I212" s="25" t="str">
        <f t="shared" si="7"/>
        <v/>
      </c>
      <c r="J212" s="26"/>
    </row>
    <row r="213" spans="1:10" x14ac:dyDescent="0.4">
      <c r="A213" s="28"/>
      <c r="B213" s="43"/>
      <c r="C213" s="71"/>
      <c r="D213" s="71"/>
      <c r="E213" s="72"/>
      <c r="F213" s="44" t="str">
        <f t="shared" si="6"/>
        <v/>
      </c>
      <c r="G213" s="54"/>
      <c r="H213" s="45"/>
      <c r="I213" s="25" t="str">
        <f t="shared" si="7"/>
        <v/>
      </c>
      <c r="J213" s="26"/>
    </row>
    <row r="214" spans="1:10" x14ac:dyDescent="0.4">
      <c r="A214" s="28"/>
      <c r="B214" s="43"/>
      <c r="C214" s="71"/>
      <c r="D214" s="71"/>
      <c r="E214" s="72"/>
      <c r="F214" s="44" t="str">
        <f t="shared" si="6"/>
        <v/>
      </c>
      <c r="G214" s="54"/>
      <c r="H214" s="45"/>
      <c r="I214" s="25" t="str">
        <f t="shared" si="7"/>
        <v/>
      </c>
      <c r="J214" s="26"/>
    </row>
    <row r="215" spans="1:10" x14ac:dyDescent="0.4">
      <c r="A215" s="28"/>
      <c r="B215" s="43"/>
      <c r="C215" s="71"/>
      <c r="D215" s="71"/>
      <c r="E215" s="72"/>
      <c r="F215" s="44" t="str">
        <f t="shared" si="6"/>
        <v/>
      </c>
      <c r="G215" s="54"/>
      <c r="H215" s="45"/>
      <c r="I215" s="25" t="str">
        <f t="shared" si="7"/>
        <v/>
      </c>
      <c r="J215" s="26"/>
    </row>
    <row r="216" spans="1:10" x14ac:dyDescent="0.4">
      <c r="A216" s="28"/>
      <c r="B216" s="43"/>
      <c r="C216" s="71"/>
      <c r="D216" s="71"/>
      <c r="E216" s="72"/>
      <c r="F216" s="44" t="str">
        <f t="shared" si="6"/>
        <v/>
      </c>
      <c r="G216" s="54"/>
      <c r="H216" s="45"/>
      <c r="I216" s="25" t="str">
        <f t="shared" si="7"/>
        <v/>
      </c>
      <c r="J216" s="26"/>
    </row>
    <row r="217" spans="1:10" x14ac:dyDescent="0.4">
      <c r="A217" s="28"/>
      <c r="B217" s="43"/>
      <c r="C217" s="71"/>
      <c r="D217" s="71"/>
      <c r="E217" s="72"/>
      <c r="F217" s="44" t="str">
        <f t="shared" si="6"/>
        <v/>
      </c>
      <c r="G217" s="54"/>
      <c r="H217" s="45"/>
      <c r="I217" s="25" t="str">
        <f t="shared" si="7"/>
        <v/>
      </c>
      <c r="J217" s="26"/>
    </row>
    <row r="218" spans="1:10" x14ac:dyDescent="0.4">
      <c r="A218" s="28"/>
      <c r="B218" s="43"/>
      <c r="C218" s="71"/>
      <c r="D218" s="71"/>
      <c r="E218" s="72"/>
      <c r="F218" s="44" t="str">
        <f t="shared" si="6"/>
        <v/>
      </c>
      <c r="G218" s="54"/>
      <c r="H218" s="45"/>
      <c r="I218" s="25" t="str">
        <f t="shared" si="7"/>
        <v/>
      </c>
      <c r="J218" s="26"/>
    </row>
    <row r="219" spans="1:10" x14ac:dyDescent="0.4">
      <c r="A219" s="28"/>
      <c r="B219" s="43"/>
      <c r="C219" s="71"/>
      <c r="D219" s="71"/>
      <c r="E219" s="72"/>
      <c r="F219" s="44" t="str">
        <f t="shared" si="6"/>
        <v/>
      </c>
      <c r="G219" s="54"/>
      <c r="H219" s="45"/>
      <c r="I219" s="25" t="str">
        <f t="shared" si="7"/>
        <v/>
      </c>
      <c r="J219" s="26"/>
    </row>
    <row r="220" spans="1:10" x14ac:dyDescent="0.4">
      <c r="A220" s="28"/>
      <c r="B220" s="43"/>
      <c r="C220" s="71"/>
      <c r="D220" s="71"/>
      <c r="E220" s="72"/>
      <c r="F220" s="44" t="str">
        <f t="shared" si="6"/>
        <v/>
      </c>
      <c r="G220" s="54"/>
      <c r="H220" s="45"/>
      <c r="I220" s="25" t="str">
        <f t="shared" si="7"/>
        <v/>
      </c>
      <c r="J220" s="26"/>
    </row>
    <row r="221" spans="1:10" x14ac:dyDescent="0.4">
      <c r="A221" s="28"/>
      <c r="B221" s="43"/>
      <c r="C221" s="71"/>
      <c r="D221" s="71"/>
      <c r="E221" s="72"/>
      <c r="F221" s="44" t="str">
        <f t="shared" si="6"/>
        <v/>
      </c>
      <c r="G221" s="54"/>
      <c r="H221" s="45"/>
      <c r="I221" s="25" t="str">
        <f t="shared" si="7"/>
        <v/>
      </c>
      <c r="J221" s="26"/>
    </row>
    <row r="222" spans="1:10" x14ac:dyDescent="0.4">
      <c r="A222" s="28"/>
      <c r="B222" s="43"/>
      <c r="C222" s="71"/>
      <c r="D222" s="71"/>
      <c r="E222" s="72"/>
      <c r="F222" s="44" t="str">
        <f t="shared" si="6"/>
        <v/>
      </c>
      <c r="G222" s="54"/>
      <c r="H222" s="45"/>
      <c r="I222" s="25" t="str">
        <f t="shared" si="7"/>
        <v/>
      </c>
      <c r="J222" s="26"/>
    </row>
    <row r="223" spans="1:10" x14ac:dyDescent="0.4">
      <c r="A223" s="28"/>
      <c r="B223" s="43"/>
      <c r="C223" s="71"/>
      <c r="D223" s="71"/>
      <c r="E223" s="72"/>
      <c r="F223" s="44" t="str">
        <f t="shared" si="6"/>
        <v/>
      </c>
      <c r="G223" s="54"/>
      <c r="H223" s="45"/>
      <c r="I223" s="25" t="str">
        <f t="shared" si="7"/>
        <v/>
      </c>
      <c r="J223" s="26"/>
    </row>
    <row r="224" spans="1:10" x14ac:dyDescent="0.4">
      <c r="A224" s="28"/>
      <c r="B224" s="43"/>
      <c r="C224" s="71"/>
      <c r="D224" s="71"/>
      <c r="E224" s="72"/>
      <c r="F224" s="44" t="str">
        <f t="shared" si="6"/>
        <v/>
      </c>
      <c r="G224" s="54"/>
      <c r="H224" s="45"/>
      <c r="I224" s="25" t="str">
        <f t="shared" si="7"/>
        <v/>
      </c>
      <c r="J224" s="26"/>
    </row>
    <row r="225" spans="1:10" x14ac:dyDescent="0.4">
      <c r="A225" s="28"/>
      <c r="B225" s="43"/>
      <c r="C225" s="71"/>
      <c r="D225" s="71"/>
      <c r="E225" s="72"/>
      <c r="F225" s="44" t="str">
        <f t="shared" si="6"/>
        <v/>
      </c>
      <c r="G225" s="54"/>
      <c r="H225" s="45"/>
      <c r="I225" s="25" t="str">
        <f t="shared" si="7"/>
        <v/>
      </c>
      <c r="J225" s="26"/>
    </row>
    <row r="226" spans="1:10" x14ac:dyDescent="0.4">
      <c r="A226" s="28"/>
      <c r="B226" s="43"/>
      <c r="C226" s="71"/>
      <c r="D226" s="71"/>
      <c r="E226" s="72"/>
      <c r="F226" s="44" t="str">
        <f t="shared" si="6"/>
        <v/>
      </c>
      <c r="G226" s="54"/>
      <c r="H226" s="45"/>
      <c r="I226" s="25" t="str">
        <f t="shared" si="7"/>
        <v/>
      </c>
      <c r="J226" s="26"/>
    </row>
    <row r="227" spans="1:10" x14ac:dyDescent="0.4">
      <c r="A227" s="28"/>
      <c r="B227" s="43"/>
      <c r="C227" s="71"/>
      <c r="D227" s="71"/>
      <c r="E227" s="72"/>
      <c r="F227" s="44" t="str">
        <f t="shared" si="6"/>
        <v/>
      </c>
      <c r="G227" s="54"/>
      <c r="H227" s="45"/>
      <c r="I227" s="25" t="str">
        <f t="shared" si="7"/>
        <v/>
      </c>
      <c r="J227" s="26"/>
    </row>
    <row r="228" spans="1:10" x14ac:dyDescent="0.4">
      <c r="A228" s="28"/>
      <c r="B228" s="43"/>
      <c r="C228" s="71"/>
      <c r="D228" s="71"/>
      <c r="E228" s="72"/>
      <c r="F228" s="44" t="str">
        <f t="shared" si="6"/>
        <v/>
      </c>
      <c r="G228" s="54"/>
      <c r="H228" s="45"/>
      <c r="I228" s="25" t="str">
        <f t="shared" si="7"/>
        <v/>
      </c>
      <c r="J228" s="26"/>
    </row>
    <row r="229" spans="1:10" x14ac:dyDescent="0.4">
      <c r="A229" s="28"/>
      <c r="B229" s="43"/>
      <c r="C229" s="71"/>
      <c r="D229" s="71"/>
      <c r="E229" s="72"/>
      <c r="F229" s="44" t="str">
        <f t="shared" si="6"/>
        <v/>
      </c>
      <c r="G229" s="54"/>
      <c r="H229" s="45"/>
      <c r="I229" s="25" t="str">
        <f t="shared" si="7"/>
        <v/>
      </c>
      <c r="J229" s="26"/>
    </row>
    <row r="230" spans="1:10" x14ac:dyDescent="0.4">
      <c r="A230" s="28"/>
      <c r="B230" s="43"/>
      <c r="C230" s="71"/>
      <c r="D230" s="71"/>
      <c r="E230" s="72"/>
      <c r="F230" s="44" t="str">
        <f t="shared" si="6"/>
        <v/>
      </c>
      <c r="G230" s="54"/>
      <c r="H230" s="45"/>
      <c r="I230" s="25" t="str">
        <f t="shared" si="7"/>
        <v/>
      </c>
      <c r="J230" s="26"/>
    </row>
    <row r="231" spans="1:10" x14ac:dyDescent="0.4">
      <c r="A231" s="28"/>
      <c r="B231" s="43"/>
      <c r="C231" s="71"/>
      <c r="D231" s="71"/>
      <c r="E231" s="72"/>
      <c r="F231" s="44" t="str">
        <f t="shared" si="6"/>
        <v/>
      </c>
      <c r="G231" s="54"/>
      <c r="H231" s="45"/>
      <c r="I231" s="25" t="str">
        <f t="shared" si="7"/>
        <v/>
      </c>
      <c r="J231" s="26"/>
    </row>
    <row r="232" spans="1:10" x14ac:dyDescent="0.4">
      <c r="A232" s="28"/>
      <c r="B232" s="43"/>
      <c r="C232" s="71"/>
      <c r="D232" s="71"/>
      <c r="E232" s="72"/>
      <c r="F232" s="44" t="str">
        <f t="shared" si="6"/>
        <v/>
      </c>
      <c r="G232" s="54"/>
      <c r="H232" s="45"/>
      <c r="I232" s="25" t="str">
        <f t="shared" si="7"/>
        <v/>
      </c>
      <c r="J232" s="26"/>
    </row>
    <row r="233" spans="1:10" x14ac:dyDescent="0.4">
      <c r="A233" s="28"/>
      <c r="B233" s="43"/>
      <c r="C233" s="71"/>
      <c r="D233" s="71"/>
      <c r="E233" s="72"/>
      <c r="F233" s="44" t="str">
        <f t="shared" si="6"/>
        <v/>
      </c>
      <c r="G233" s="54"/>
      <c r="H233" s="45"/>
      <c r="I233" s="25" t="str">
        <f t="shared" si="7"/>
        <v/>
      </c>
      <c r="J233" s="26"/>
    </row>
    <row r="234" spans="1:10" x14ac:dyDescent="0.4">
      <c r="A234" s="28"/>
      <c r="B234" s="43"/>
      <c r="C234" s="71"/>
      <c r="D234" s="71"/>
      <c r="E234" s="72"/>
      <c r="F234" s="44" t="str">
        <f t="shared" si="6"/>
        <v/>
      </c>
      <c r="G234" s="54"/>
      <c r="H234" s="45"/>
      <c r="I234" s="25" t="str">
        <f t="shared" si="7"/>
        <v/>
      </c>
      <c r="J234" s="26"/>
    </row>
    <row r="235" spans="1:10" x14ac:dyDescent="0.4">
      <c r="A235" s="28"/>
      <c r="B235" s="43"/>
      <c r="C235" s="71"/>
      <c r="D235" s="71"/>
      <c r="E235" s="72"/>
      <c r="F235" s="44" t="str">
        <f t="shared" si="6"/>
        <v/>
      </c>
      <c r="G235" s="54"/>
      <c r="H235" s="45"/>
      <c r="I235" s="25" t="str">
        <f t="shared" si="7"/>
        <v/>
      </c>
      <c r="J235" s="26"/>
    </row>
    <row r="236" spans="1:10" x14ac:dyDescent="0.4">
      <c r="A236" s="28"/>
      <c r="B236" s="43"/>
      <c r="C236" s="71"/>
      <c r="D236" s="71"/>
      <c r="E236" s="72"/>
      <c r="F236" s="44" t="str">
        <f t="shared" si="6"/>
        <v/>
      </c>
      <c r="G236" s="54"/>
      <c r="H236" s="45"/>
      <c r="I236" s="25" t="str">
        <f t="shared" si="7"/>
        <v/>
      </c>
      <c r="J236" s="26"/>
    </row>
    <row r="237" spans="1:10" x14ac:dyDescent="0.4">
      <c r="A237" s="28"/>
      <c r="B237" s="43"/>
      <c r="C237" s="71"/>
      <c r="D237" s="71"/>
      <c r="E237" s="72"/>
      <c r="F237" s="44" t="str">
        <f t="shared" si="6"/>
        <v/>
      </c>
      <c r="G237" s="54"/>
      <c r="H237" s="45"/>
      <c r="I237" s="25" t="str">
        <f t="shared" si="7"/>
        <v/>
      </c>
      <c r="J237" s="26"/>
    </row>
    <row r="238" spans="1:10" x14ac:dyDescent="0.4">
      <c r="A238" s="28"/>
      <c r="B238" s="43"/>
      <c r="C238" s="71"/>
      <c r="D238" s="71"/>
      <c r="E238" s="72"/>
      <c r="F238" s="44" t="str">
        <f t="shared" si="6"/>
        <v/>
      </c>
      <c r="G238" s="54"/>
      <c r="H238" s="45"/>
      <c r="I238" s="25" t="str">
        <f t="shared" si="7"/>
        <v/>
      </c>
      <c r="J238" s="26"/>
    </row>
    <row r="239" spans="1:10" x14ac:dyDescent="0.4">
      <c r="A239" s="28"/>
      <c r="B239" s="43"/>
      <c r="C239" s="71"/>
      <c r="D239" s="71"/>
      <c r="E239" s="72"/>
      <c r="F239" s="44" t="str">
        <f t="shared" si="6"/>
        <v/>
      </c>
      <c r="G239" s="54"/>
      <c r="H239" s="45"/>
      <c r="I239" s="25" t="str">
        <f t="shared" si="7"/>
        <v/>
      </c>
      <c r="J239" s="26"/>
    </row>
    <row r="240" spans="1:10" x14ac:dyDescent="0.4">
      <c r="A240" s="28"/>
      <c r="B240" s="43"/>
      <c r="C240" s="71"/>
      <c r="D240" s="71"/>
      <c r="E240" s="72"/>
      <c r="F240" s="44" t="str">
        <f t="shared" si="6"/>
        <v/>
      </c>
      <c r="G240" s="54"/>
      <c r="H240" s="45"/>
      <c r="I240" s="25" t="str">
        <f t="shared" si="7"/>
        <v/>
      </c>
      <c r="J240" s="26"/>
    </row>
    <row r="241" spans="1:10" x14ac:dyDescent="0.4">
      <c r="A241" s="28"/>
      <c r="B241" s="43"/>
      <c r="C241" s="71"/>
      <c r="D241" s="71"/>
      <c r="E241" s="72"/>
      <c r="F241" s="44" t="str">
        <f t="shared" si="6"/>
        <v/>
      </c>
      <c r="G241" s="54"/>
      <c r="H241" s="45"/>
      <c r="I241" s="25" t="str">
        <f t="shared" si="7"/>
        <v/>
      </c>
      <c r="J241" s="26"/>
    </row>
    <row r="242" spans="1:10" x14ac:dyDescent="0.4">
      <c r="A242" s="28"/>
      <c r="B242" s="43"/>
      <c r="C242" s="71"/>
      <c r="D242" s="71"/>
      <c r="E242" s="72"/>
      <c r="F242" s="44" t="str">
        <f t="shared" si="6"/>
        <v/>
      </c>
      <c r="G242" s="54"/>
      <c r="H242" s="45"/>
      <c r="I242" s="25" t="str">
        <f t="shared" si="7"/>
        <v/>
      </c>
      <c r="J242" s="26"/>
    </row>
    <row r="243" spans="1:10" x14ac:dyDescent="0.4">
      <c r="A243" s="28"/>
      <c r="B243" s="43"/>
      <c r="C243" s="71"/>
      <c r="D243" s="71"/>
      <c r="E243" s="72"/>
      <c r="F243" s="44" t="str">
        <f t="shared" si="6"/>
        <v/>
      </c>
      <c r="G243" s="54"/>
      <c r="H243" s="45"/>
      <c r="I243" s="25" t="str">
        <f t="shared" si="7"/>
        <v/>
      </c>
      <c r="J243" s="26"/>
    </row>
    <row r="244" spans="1:10" x14ac:dyDescent="0.4">
      <c r="A244" s="28"/>
      <c r="B244" s="43"/>
      <c r="C244" s="71"/>
      <c r="D244" s="71"/>
      <c r="E244" s="72"/>
      <c r="F244" s="44" t="str">
        <f t="shared" si="6"/>
        <v/>
      </c>
      <c r="G244" s="54"/>
      <c r="H244" s="45"/>
      <c r="I244" s="25" t="str">
        <f t="shared" si="7"/>
        <v/>
      </c>
      <c r="J244" s="26"/>
    </row>
    <row r="245" spans="1:10" x14ac:dyDescent="0.4">
      <c r="A245" s="28"/>
      <c r="B245" s="43"/>
      <c r="C245" s="71"/>
      <c r="D245" s="71"/>
      <c r="E245" s="72"/>
      <c r="F245" s="44" t="str">
        <f t="shared" si="6"/>
        <v/>
      </c>
      <c r="G245" s="54"/>
      <c r="H245" s="45"/>
      <c r="I245" s="25" t="str">
        <f t="shared" si="7"/>
        <v/>
      </c>
      <c r="J245" s="26"/>
    </row>
    <row r="246" spans="1:10" x14ac:dyDescent="0.4">
      <c r="A246" s="28"/>
      <c r="B246" s="43"/>
      <c r="C246" s="71"/>
      <c r="D246" s="71"/>
      <c r="E246" s="72"/>
      <c r="F246" s="44" t="str">
        <f t="shared" si="6"/>
        <v/>
      </c>
      <c r="G246" s="54"/>
      <c r="H246" s="45"/>
      <c r="I246" s="25" t="str">
        <f t="shared" si="7"/>
        <v/>
      </c>
      <c r="J246" s="26"/>
    </row>
    <row r="247" spans="1:10" x14ac:dyDescent="0.4">
      <c r="A247" s="28"/>
      <c r="B247" s="43"/>
      <c r="C247" s="71"/>
      <c r="D247" s="71"/>
      <c r="E247" s="72"/>
      <c r="F247" s="44" t="str">
        <f t="shared" si="6"/>
        <v/>
      </c>
      <c r="G247" s="54"/>
      <c r="H247" s="45"/>
      <c r="I247" s="25" t="str">
        <f t="shared" si="7"/>
        <v/>
      </c>
      <c r="J247" s="26"/>
    </row>
    <row r="248" spans="1:10" x14ac:dyDescent="0.4">
      <c r="A248" s="28"/>
      <c r="B248" s="43"/>
      <c r="C248" s="71"/>
      <c r="D248" s="71"/>
      <c r="E248" s="72"/>
      <c r="F248" s="44" t="str">
        <f t="shared" si="6"/>
        <v/>
      </c>
      <c r="G248" s="54"/>
      <c r="H248" s="45"/>
      <c r="I248" s="25" t="str">
        <f t="shared" si="7"/>
        <v/>
      </c>
      <c r="J248" s="26"/>
    </row>
    <row r="249" spans="1:10" x14ac:dyDescent="0.4">
      <c r="A249" s="28"/>
      <c r="B249" s="43"/>
      <c r="C249" s="71"/>
      <c r="D249" s="71"/>
      <c r="E249" s="72"/>
      <c r="F249" s="44" t="str">
        <f t="shared" si="6"/>
        <v/>
      </c>
      <c r="G249" s="54"/>
      <c r="H249" s="45"/>
      <c r="I249" s="25" t="str">
        <f t="shared" si="7"/>
        <v/>
      </c>
      <c r="J249" s="26"/>
    </row>
    <row r="250" spans="1:10" x14ac:dyDescent="0.4">
      <c r="A250" s="28"/>
      <c r="B250" s="43"/>
      <c r="C250" s="71"/>
      <c r="D250" s="71"/>
      <c r="E250" s="72"/>
      <c r="F250" s="44" t="str">
        <f t="shared" si="6"/>
        <v/>
      </c>
      <c r="G250" s="54"/>
      <c r="H250" s="45"/>
      <c r="I250" s="25" t="str">
        <f t="shared" si="7"/>
        <v/>
      </c>
      <c r="J250" s="26"/>
    </row>
    <row r="251" spans="1:10" x14ac:dyDescent="0.4">
      <c r="A251" s="28"/>
      <c r="B251" s="43"/>
      <c r="C251" s="71"/>
      <c r="D251" s="71"/>
      <c r="E251" s="72"/>
      <c r="F251" s="44" t="str">
        <f t="shared" si="6"/>
        <v/>
      </c>
      <c r="G251" s="54"/>
      <c r="H251" s="45"/>
      <c r="I251" s="25" t="str">
        <f t="shared" si="7"/>
        <v/>
      </c>
      <c r="J251" s="26"/>
    </row>
    <row r="252" spans="1:10" x14ac:dyDescent="0.4">
      <c r="A252" s="28"/>
      <c r="B252" s="43"/>
      <c r="C252" s="71"/>
      <c r="D252" s="71"/>
      <c r="E252" s="72"/>
      <c r="F252" s="44" t="str">
        <f t="shared" si="6"/>
        <v/>
      </c>
      <c r="G252" s="54"/>
      <c r="H252" s="45"/>
      <c r="I252" s="25" t="str">
        <f t="shared" si="7"/>
        <v/>
      </c>
      <c r="J252" s="26"/>
    </row>
    <row r="253" spans="1:10" x14ac:dyDescent="0.4">
      <c r="A253" s="28"/>
      <c r="B253" s="43"/>
      <c r="C253" s="71"/>
      <c r="D253" s="71"/>
      <c r="E253" s="72"/>
      <c r="F253" s="44" t="str">
        <f t="shared" si="6"/>
        <v/>
      </c>
      <c r="G253" s="54"/>
      <c r="H253" s="45"/>
      <c r="I253" s="25" t="str">
        <f t="shared" si="7"/>
        <v/>
      </c>
      <c r="J253" s="26"/>
    </row>
    <row r="254" spans="1:10" x14ac:dyDescent="0.4">
      <c r="A254" s="28"/>
      <c r="B254" s="43"/>
      <c r="C254" s="71"/>
      <c r="D254" s="71"/>
      <c r="E254" s="72"/>
      <c r="F254" s="44" t="str">
        <f t="shared" si="6"/>
        <v/>
      </c>
      <c r="G254" s="54"/>
      <c r="H254" s="45"/>
      <c r="I254" s="25" t="str">
        <f t="shared" si="7"/>
        <v/>
      </c>
      <c r="J254" s="26"/>
    </row>
    <row r="255" spans="1:10" x14ac:dyDescent="0.4">
      <c r="A255" s="28"/>
      <c r="B255" s="43"/>
      <c r="C255" s="71"/>
      <c r="D255" s="71"/>
      <c r="E255" s="72"/>
      <c r="F255" s="44" t="str">
        <f t="shared" si="6"/>
        <v/>
      </c>
      <c r="G255" s="54"/>
      <c r="H255" s="45"/>
      <c r="I255" s="25" t="str">
        <f t="shared" si="7"/>
        <v/>
      </c>
      <c r="J255" s="26"/>
    </row>
    <row r="256" spans="1:10" x14ac:dyDescent="0.4">
      <c r="A256" s="28"/>
      <c r="B256" s="43"/>
      <c r="C256" s="71"/>
      <c r="D256" s="71"/>
      <c r="E256" s="72"/>
      <c r="F256" s="44" t="str">
        <f t="shared" si="6"/>
        <v/>
      </c>
      <c r="G256" s="54"/>
      <c r="H256" s="45"/>
      <c r="I256" s="25" t="str">
        <f t="shared" si="7"/>
        <v/>
      </c>
      <c r="J256" s="26"/>
    </row>
    <row r="257" spans="1:10" x14ac:dyDescent="0.4">
      <c r="A257" s="28"/>
      <c r="B257" s="43"/>
      <c r="C257" s="71"/>
      <c r="D257" s="71"/>
      <c r="E257" s="72"/>
      <c r="F257" s="44" t="str">
        <f t="shared" si="6"/>
        <v/>
      </c>
      <c r="G257" s="54"/>
      <c r="H257" s="45"/>
      <c r="I257" s="25" t="str">
        <f t="shared" si="7"/>
        <v/>
      </c>
      <c r="J257" s="26"/>
    </row>
    <row r="258" spans="1:10" x14ac:dyDescent="0.4">
      <c r="A258" s="28"/>
      <c r="B258" s="43"/>
      <c r="C258" s="71"/>
      <c r="D258" s="71"/>
      <c r="E258" s="72"/>
      <c r="F258" s="44" t="str">
        <f t="shared" si="6"/>
        <v/>
      </c>
      <c r="G258" s="54"/>
      <c r="H258" s="45"/>
      <c r="I258" s="25" t="str">
        <f t="shared" si="7"/>
        <v/>
      </c>
      <c r="J258" s="26"/>
    </row>
    <row r="259" spans="1:10" x14ac:dyDescent="0.4">
      <c r="A259" s="28"/>
      <c r="B259" s="43"/>
      <c r="C259" s="71"/>
      <c r="D259" s="71"/>
      <c r="E259" s="72"/>
      <c r="F259" s="44" t="str">
        <f t="shared" si="6"/>
        <v/>
      </c>
      <c r="G259" s="54"/>
      <c r="H259" s="45"/>
      <c r="I259" s="25" t="str">
        <f t="shared" si="7"/>
        <v/>
      </c>
      <c r="J259" s="26"/>
    </row>
    <row r="260" spans="1:10" x14ac:dyDescent="0.4">
      <c r="A260" s="28"/>
      <c r="B260" s="43"/>
      <c r="C260" s="71"/>
      <c r="D260" s="71"/>
      <c r="E260" s="72"/>
      <c r="F260" s="44" t="str">
        <f t="shared" ref="F260:F323" si="8">IF(E260="","",DATEDIF(C260,E260,"Y"))</f>
        <v/>
      </c>
      <c r="G260" s="54"/>
      <c r="H260" s="45"/>
      <c r="I260" s="25" t="str">
        <f t="shared" ref="I260:I323" si="9">IF(E260="","",DATEDIF(D260,E260,"M"))</f>
        <v/>
      </c>
      <c r="J260" s="26"/>
    </row>
    <row r="261" spans="1:10" x14ac:dyDescent="0.4">
      <c r="A261" s="28"/>
      <c r="B261" s="43"/>
      <c r="C261" s="71"/>
      <c r="D261" s="71"/>
      <c r="E261" s="72"/>
      <c r="F261" s="44" t="str">
        <f t="shared" si="8"/>
        <v/>
      </c>
      <c r="G261" s="54"/>
      <c r="H261" s="45"/>
      <c r="I261" s="25" t="str">
        <f t="shared" si="9"/>
        <v/>
      </c>
      <c r="J261" s="26"/>
    </row>
    <row r="262" spans="1:10" x14ac:dyDescent="0.4">
      <c r="A262" s="28"/>
      <c r="B262" s="43"/>
      <c r="C262" s="71"/>
      <c r="D262" s="71"/>
      <c r="E262" s="72"/>
      <c r="F262" s="44" t="str">
        <f t="shared" si="8"/>
        <v/>
      </c>
      <c r="G262" s="54"/>
      <c r="H262" s="45"/>
      <c r="I262" s="25" t="str">
        <f t="shared" si="9"/>
        <v/>
      </c>
      <c r="J262" s="26"/>
    </row>
    <row r="263" spans="1:10" x14ac:dyDescent="0.4">
      <c r="A263" s="28"/>
      <c r="B263" s="43"/>
      <c r="C263" s="71"/>
      <c r="D263" s="71"/>
      <c r="E263" s="72"/>
      <c r="F263" s="44" t="str">
        <f t="shared" si="8"/>
        <v/>
      </c>
      <c r="G263" s="54"/>
      <c r="H263" s="45"/>
      <c r="I263" s="25" t="str">
        <f t="shared" si="9"/>
        <v/>
      </c>
      <c r="J263" s="26"/>
    </row>
    <row r="264" spans="1:10" x14ac:dyDescent="0.4">
      <c r="A264" s="28"/>
      <c r="B264" s="43"/>
      <c r="C264" s="71"/>
      <c r="D264" s="71"/>
      <c r="E264" s="72"/>
      <c r="F264" s="44" t="str">
        <f t="shared" si="8"/>
        <v/>
      </c>
      <c r="G264" s="54"/>
      <c r="H264" s="45"/>
      <c r="I264" s="25" t="str">
        <f t="shared" si="9"/>
        <v/>
      </c>
      <c r="J264" s="26"/>
    </row>
    <row r="265" spans="1:10" x14ac:dyDescent="0.4">
      <c r="A265" s="28"/>
      <c r="B265" s="43"/>
      <c r="C265" s="71"/>
      <c r="D265" s="71"/>
      <c r="E265" s="72"/>
      <c r="F265" s="44" t="str">
        <f t="shared" si="8"/>
        <v/>
      </c>
      <c r="G265" s="54"/>
      <c r="H265" s="45"/>
      <c r="I265" s="25" t="str">
        <f t="shared" si="9"/>
        <v/>
      </c>
      <c r="J265" s="26"/>
    </row>
    <row r="266" spans="1:10" x14ac:dyDescent="0.4">
      <c r="A266" s="28"/>
      <c r="B266" s="43"/>
      <c r="C266" s="71"/>
      <c r="D266" s="71"/>
      <c r="E266" s="72"/>
      <c r="F266" s="44" t="str">
        <f t="shared" si="8"/>
        <v/>
      </c>
      <c r="G266" s="54"/>
      <c r="H266" s="45"/>
      <c r="I266" s="25" t="str">
        <f t="shared" si="9"/>
        <v/>
      </c>
      <c r="J266" s="26"/>
    </row>
    <row r="267" spans="1:10" x14ac:dyDescent="0.4">
      <c r="A267" s="28"/>
      <c r="B267" s="43"/>
      <c r="C267" s="71"/>
      <c r="D267" s="71"/>
      <c r="E267" s="72"/>
      <c r="F267" s="44" t="str">
        <f t="shared" si="8"/>
        <v/>
      </c>
      <c r="G267" s="54"/>
      <c r="H267" s="45"/>
      <c r="I267" s="25" t="str">
        <f t="shared" si="9"/>
        <v/>
      </c>
      <c r="J267" s="26"/>
    </row>
    <row r="268" spans="1:10" x14ac:dyDescent="0.4">
      <c r="A268" s="28"/>
      <c r="B268" s="43"/>
      <c r="C268" s="71"/>
      <c r="D268" s="71"/>
      <c r="E268" s="72"/>
      <c r="F268" s="44" t="str">
        <f t="shared" si="8"/>
        <v/>
      </c>
      <c r="G268" s="54"/>
      <c r="H268" s="45"/>
      <c r="I268" s="25" t="str">
        <f t="shared" si="9"/>
        <v/>
      </c>
      <c r="J268" s="26"/>
    </row>
    <row r="269" spans="1:10" x14ac:dyDescent="0.4">
      <c r="A269" s="28"/>
      <c r="B269" s="43"/>
      <c r="C269" s="71"/>
      <c r="D269" s="71"/>
      <c r="E269" s="72"/>
      <c r="F269" s="44" t="str">
        <f t="shared" si="8"/>
        <v/>
      </c>
      <c r="G269" s="54"/>
      <c r="H269" s="45"/>
      <c r="I269" s="25" t="str">
        <f t="shared" si="9"/>
        <v/>
      </c>
      <c r="J269" s="26"/>
    </row>
    <row r="270" spans="1:10" x14ac:dyDescent="0.4">
      <c r="A270" s="28"/>
      <c r="B270" s="43"/>
      <c r="C270" s="71"/>
      <c r="D270" s="71"/>
      <c r="E270" s="72"/>
      <c r="F270" s="44" t="str">
        <f t="shared" si="8"/>
        <v/>
      </c>
      <c r="G270" s="54"/>
      <c r="H270" s="45"/>
      <c r="I270" s="25" t="str">
        <f t="shared" si="9"/>
        <v/>
      </c>
      <c r="J270" s="26"/>
    </row>
    <row r="271" spans="1:10" x14ac:dyDescent="0.4">
      <c r="A271" s="28"/>
      <c r="B271" s="43"/>
      <c r="C271" s="71"/>
      <c r="D271" s="71"/>
      <c r="E271" s="72"/>
      <c r="F271" s="44" t="str">
        <f t="shared" si="8"/>
        <v/>
      </c>
      <c r="G271" s="54"/>
      <c r="H271" s="45"/>
      <c r="I271" s="25" t="str">
        <f t="shared" si="9"/>
        <v/>
      </c>
      <c r="J271" s="26"/>
    </row>
    <row r="272" spans="1:10" x14ac:dyDescent="0.4">
      <c r="A272" s="28"/>
      <c r="B272" s="43"/>
      <c r="C272" s="71"/>
      <c r="D272" s="71"/>
      <c r="E272" s="72"/>
      <c r="F272" s="44" t="str">
        <f t="shared" si="8"/>
        <v/>
      </c>
      <c r="G272" s="54"/>
      <c r="H272" s="45"/>
      <c r="I272" s="25" t="str">
        <f t="shared" si="9"/>
        <v/>
      </c>
      <c r="J272" s="26"/>
    </row>
    <row r="273" spans="1:10" x14ac:dyDescent="0.4">
      <c r="A273" s="28"/>
      <c r="B273" s="43"/>
      <c r="C273" s="71"/>
      <c r="D273" s="71"/>
      <c r="E273" s="72"/>
      <c r="F273" s="44" t="str">
        <f t="shared" si="8"/>
        <v/>
      </c>
      <c r="G273" s="54"/>
      <c r="H273" s="45"/>
      <c r="I273" s="25" t="str">
        <f t="shared" si="9"/>
        <v/>
      </c>
      <c r="J273" s="26"/>
    </row>
    <row r="274" spans="1:10" x14ac:dyDescent="0.4">
      <c r="A274" s="28"/>
      <c r="B274" s="43"/>
      <c r="C274" s="71"/>
      <c r="D274" s="71"/>
      <c r="E274" s="72"/>
      <c r="F274" s="44" t="str">
        <f t="shared" si="8"/>
        <v/>
      </c>
      <c r="G274" s="54"/>
      <c r="H274" s="45"/>
      <c r="I274" s="25" t="str">
        <f t="shared" si="9"/>
        <v/>
      </c>
      <c r="J274" s="26"/>
    </row>
    <row r="275" spans="1:10" x14ac:dyDescent="0.4">
      <c r="A275" s="28"/>
      <c r="B275" s="43"/>
      <c r="C275" s="71"/>
      <c r="D275" s="71"/>
      <c r="E275" s="72"/>
      <c r="F275" s="44" t="str">
        <f t="shared" si="8"/>
        <v/>
      </c>
      <c r="G275" s="54"/>
      <c r="H275" s="45"/>
      <c r="I275" s="25" t="str">
        <f t="shared" si="9"/>
        <v/>
      </c>
      <c r="J275" s="26"/>
    </row>
    <row r="276" spans="1:10" x14ac:dyDescent="0.4">
      <c r="A276" s="28"/>
      <c r="B276" s="43"/>
      <c r="C276" s="71"/>
      <c r="D276" s="71"/>
      <c r="E276" s="72"/>
      <c r="F276" s="44" t="str">
        <f t="shared" si="8"/>
        <v/>
      </c>
      <c r="G276" s="54"/>
      <c r="H276" s="45"/>
      <c r="I276" s="25" t="str">
        <f t="shared" si="9"/>
        <v/>
      </c>
      <c r="J276" s="26"/>
    </row>
    <row r="277" spans="1:10" x14ac:dyDescent="0.4">
      <c r="A277" s="28"/>
      <c r="B277" s="43"/>
      <c r="C277" s="71"/>
      <c r="D277" s="71"/>
      <c r="E277" s="72"/>
      <c r="F277" s="44" t="str">
        <f t="shared" si="8"/>
        <v/>
      </c>
      <c r="G277" s="54"/>
      <c r="H277" s="45"/>
      <c r="I277" s="25" t="str">
        <f t="shared" si="9"/>
        <v/>
      </c>
      <c r="J277" s="26"/>
    </row>
    <row r="278" spans="1:10" x14ac:dyDescent="0.4">
      <c r="A278" s="28"/>
      <c r="B278" s="43"/>
      <c r="C278" s="71"/>
      <c r="D278" s="71"/>
      <c r="E278" s="72"/>
      <c r="F278" s="44" t="str">
        <f t="shared" si="8"/>
        <v/>
      </c>
      <c r="G278" s="54"/>
      <c r="H278" s="45"/>
      <c r="I278" s="25" t="str">
        <f t="shared" si="9"/>
        <v/>
      </c>
      <c r="J278" s="26"/>
    </row>
    <row r="279" spans="1:10" x14ac:dyDescent="0.4">
      <c r="A279" s="28"/>
      <c r="B279" s="43"/>
      <c r="C279" s="71"/>
      <c r="D279" s="71"/>
      <c r="E279" s="72"/>
      <c r="F279" s="44" t="str">
        <f t="shared" si="8"/>
        <v/>
      </c>
      <c r="G279" s="54"/>
      <c r="H279" s="45"/>
      <c r="I279" s="25" t="str">
        <f t="shared" si="9"/>
        <v/>
      </c>
      <c r="J279" s="26"/>
    </row>
    <row r="280" spans="1:10" x14ac:dyDescent="0.4">
      <c r="A280" s="28"/>
      <c r="B280" s="43"/>
      <c r="C280" s="71"/>
      <c r="D280" s="71"/>
      <c r="E280" s="72"/>
      <c r="F280" s="44" t="str">
        <f t="shared" si="8"/>
        <v/>
      </c>
      <c r="G280" s="54"/>
      <c r="H280" s="45"/>
      <c r="I280" s="25" t="str">
        <f t="shared" si="9"/>
        <v/>
      </c>
      <c r="J280" s="26"/>
    </row>
    <row r="281" spans="1:10" x14ac:dyDescent="0.4">
      <c r="A281" s="28"/>
      <c r="B281" s="43"/>
      <c r="C281" s="71"/>
      <c r="D281" s="71"/>
      <c r="E281" s="72"/>
      <c r="F281" s="44" t="str">
        <f t="shared" si="8"/>
        <v/>
      </c>
      <c r="G281" s="54"/>
      <c r="H281" s="45"/>
      <c r="I281" s="25" t="str">
        <f t="shared" si="9"/>
        <v/>
      </c>
      <c r="J281" s="26"/>
    </row>
    <row r="282" spans="1:10" x14ac:dyDescent="0.4">
      <c r="A282" s="28"/>
      <c r="B282" s="43"/>
      <c r="C282" s="71"/>
      <c r="D282" s="71"/>
      <c r="E282" s="72"/>
      <c r="F282" s="44" t="str">
        <f t="shared" si="8"/>
        <v/>
      </c>
      <c r="G282" s="54"/>
      <c r="H282" s="45"/>
      <c r="I282" s="25" t="str">
        <f t="shared" si="9"/>
        <v/>
      </c>
      <c r="J282" s="26"/>
    </row>
    <row r="283" spans="1:10" x14ac:dyDescent="0.4">
      <c r="A283" s="28"/>
      <c r="B283" s="43"/>
      <c r="C283" s="71"/>
      <c r="D283" s="71"/>
      <c r="E283" s="72"/>
      <c r="F283" s="44" t="str">
        <f t="shared" si="8"/>
        <v/>
      </c>
      <c r="G283" s="54"/>
      <c r="H283" s="45"/>
      <c r="I283" s="25" t="str">
        <f t="shared" si="9"/>
        <v/>
      </c>
      <c r="J283" s="26"/>
    </row>
    <row r="284" spans="1:10" x14ac:dyDescent="0.4">
      <c r="A284" s="28"/>
      <c r="B284" s="43"/>
      <c r="C284" s="71"/>
      <c r="D284" s="71"/>
      <c r="E284" s="72"/>
      <c r="F284" s="44" t="str">
        <f t="shared" si="8"/>
        <v/>
      </c>
      <c r="G284" s="54"/>
      <c r="H284" s="45"/>
      <c r="I284" s="25" t="str">
        <f t="shared" si="9"/>
        <v/>
      </c>
      <c r="J284" s="26"/>
    </row>
    <row r="285" spans="1:10" x14ac:dyDescent="0.4">
      <c r="A285" s="28"/>
      <c r="B285" s="43"/>
      <c r="C285" s="71"/>
      <c r="D285" s="71"/>
      <c r="E285" s="72"/>
      <c r="F285" s="44" t="str">
        <f t="shared" si="8"/>
        <v/>
      </c>
      <c r="G285" s="54"/>
      <c r="H285" s="45"/>
      <c r="I285" s="25" t="str">
        <f t="shared" si="9"/>
        <v/>
      </c>
      <c r="J285" s="26"/>
    </row>
    <row r="286" spans="1:10" x14ac:dyDescent="0.4">
      <c r="A286" s="28"/>
      <c r="B286" s="43"/>
      <c r="C286" s="71"/>
      <c r="D286" s="71"/>
      <c r="E286" s="72"/>
      <c r="F286" s="44" t="str">
        <f t="shared" si="8"/>
        <v/>
      </c>
      <c r="G286" s="54"/>
      <c r="H286" s="45"/>
      <c r="I286" s="25" t="str">
        <f t="shared" si="9"/>
        <v/>
      </c>
      <c r="J286" s="26"/>
    </row>
    <row r="287" spans="1:10" x14ac:dyDescent="0.4">
      <c r="A287" s="28"/>
      <c r="B287" s="43"/>
      <c r="C287" s="71"/>
      <c r="D287" s="71"/>
      <c r="E287" s="72"/>
      <c r="F287" s="44" t="str">
        <f t="shared" si="8"/>
        <v/>
      </c>
      <c r="G287" s="54"/>
      <c r="H287" s="45"/>
      <c r="I287" s="25" t="str">
        <f t="shared" si="9"/>
        <v/>
      </c>
      <c r="J287" s="26"/>
    </row>
    <row r="288" spans="1:10" x14ac:dyDescent="0.4">
      <c r="A288" s="28"/>
      <c r="B288" s="43"/>
      <c r="C288" s="71"/>
      <c r="D288" s="71"/>
      <c r="E288" s="72"/>
      <c r="F288" s="44" t="str">
        <f t="shared" si="8"/>
        <v/>
      </c>
      <c r="G288" s="54"/>
      <c r="H288" s="45"/>
      <c r="I288" s="25" t="str">
        <f t="shared" si="9"/>
        <v/>
      </c>
      <c r="J288" s="26"/>
    </row>
    <row r="289" spans="1:10" x14ac:dyDescent="0.4">
      <c r="A289" s="28"/>
      <c r="B289" s="43"/>
      <c r="C289" s="71"/>
      <c r="D289" s="71"/>
      <c r="E289" s="72"/>
      <c r="F289" s="44" t="str">
        <f t="shared" si="8"/>
        <v/>
      </c>
      <c r="G289" s="54"/>
      <c r="H289" s="45"/>
      <c r="I289" s="25" t="str">
        <f t="shared" si="9"/>
        <v/>
      </c>
      <c r="J289" s="26"/>
    </row>
    <row r="290" spans="1:10" x14ac:dyDescent="0.4">
      <c r="A290" s="28"/>
      <c r="B290" s="43"/>
      <c r="C290" s="71"/>
      <c r="D290" s="71"/>
      <c r="E290" s="72"/>
      <c r="F290" s="44" t="str">
        <f t="shared" si="8"/>
        <v/>
      </c>
      <c r="G290" s="54"/>
      <c r="H290" s="45"/>
      <c r="I290" s="25" t="str">
        <f t="shared" si="9"/>
        <v/>
      </c>
      <c r="J290" s="26"/>
    </row>
    <row r="291" spans="1:10" x14ac:dyDescent="0.4">
      <c r="A291" s="28"/>
      <c r="B291" s="43"/>
      <c r="C291" s="71"/>
      <c r="D291" s="71"/>
      <c r="E291" s="72"/>
      <c r="F291" s="44" t="str">
        <f t="shared" si="8"/>
        <v/>
      </c>
      <c r="G291" s="54"/>
      <c r="H291" s="45"/>
      <c r="I291" s="25" t="str">
        <f t="shared" si="9"/>
        <v/>
      </c>
      <c r="J291" s="26"/>
    </row>
    <row r="292" spans="1:10" x14ac:dyDescent="0.4">
      <c r="A292" s="28"/>
      <c r="B292" s="43"/>
      <c r="C292" s="71"/>
      <c r="D292" s="71"/>
      <c r="E292" s="72"/>
      <c r="F292" s="44" t="str">
        <f t="shared" si="8"/>
        <v/>
      </c>
      <c r="G292" s="54"/>
      <c r="H292" s="45"/>
      <c r="I292" s="25" t="str">
        <f t="shared" si="9"/>
        <v/>
      </c>
      <c r="J292" s="26"/>
    </row>
    <row r="293" spans="1:10" x14ac:dyDescent="0.4">
      <c r="A293" s="28"/>
      <c r="B293" s="43"/>
      <c r="C293" s="71"/>
      <c r="D293" s="71"/>
      <c r="E293" s="72"/>
      <c r="F293" s="44" t="str">
        <f t="shared" si="8"/>
        <v/>
      </c>
      <c r="G293" s="54"/>
      <c r="H293" s="45"/>
      <c r="I293" s="25" t="str">
        <f t="shared" si="9"/>
        <v/>
      </c>
      <c r="J293" s="26"/>
    </row>
    <row r="294" spans="1:10" x14ac:dyDescent="0.4">
      <c r="A294" s="28"/>
      <c r="B294" s="43"/>
      <c r="C294" s="71"/>
      <c r="D294" s="71"/>
      <c r="E294" s="72"/>
      <c r="F294" s="44" t="str">
        <f t="shared" si="8"/>
        <v/>
      </c>
      <c r="G294" s="54"/>
      <c r="H294" s="45"/>
      <c r="I294" s="25" t="str">
        <f t="shared" si="9"/>
        <v/>
      </c>
      <c r="J294" s="26"/>
    </row>
    <row r="295" spans="1:10" x14ac:dyDescent="0.4">
      <c r="A295" s="28"/>
      <c r="B295" s="43"/>
      <c r="C295" s="71"/>
      <c r="D295" s="71"/>
      <c r="E295" s="72"/>
      <c r="F295" s="44" t="str">
        <f t="shared" si="8"/>
        <v/>
      </c>
      <c r="G295" s="54"/>
      <c r="H295" s="45"/>
      <c r="I295" s="25" t="str">
        <f t="shared" si="9"/>
        <v/>
      </c>
      <c r="J295" s="26"/>
    </row>
    <row r="296" spans="1:10" x14ac:dyDescent="0.4">
      <c r="A296" s="28"/>
      <c r="B296" s="43"/>
      <c r="C296" s="71"/>
      <c r="D296" s="71"/>
      <c r="E296" s="72"/>
      <c r="F296" s="44" t="str">
        <f t="shared" si="8"/>
        <v/>
      </c>
      <c r="G296" s="54"/>
      <c r="H296" s="45"/>
      <c r="I296" s="25" t="str">
        <f t="shared" si="9"/>
        <v/>
      </c>
      <c r="J296" s="26"/>
    </row>
    <row r="297" spans="1:10" x14ac:dyDescent="0.4">
      <c r="A297" s="28"/>
      <c r="B297" s="43"/>
      <c r="C297" s="71"/>
      <c r="D297" s="71"/>
      <c r="E297" s="72"/>
      <c r="F297" s="44" t="str">
        <f t="shared" si="8"/>
        <v/>
      </c>
      <c r="G297" s="54"/>
      <c r="H297" s="45"/>
      <c r="I297" s="25" t="str">
        <f t="shared" si="9"/>
        <v/>
      </c>
      <c r="J297" s="26"/>
    </row>
    <row r="298" spans="1:10" x14ac:dyDescent="0.4">
      <c r="A298" s="28"/>
      <c r="B298" s="43"/>
      <c r="C298" s="71"/>
      <c r="D298" s="71"/>
      <c r="E298" s="72"/>
      <c r="F298" s="44" t="str">
        <f t="shared" si="8"/>
        <v/>
      </c>
      <c r="G298" s="54"/>
      <c r="H298" s="45"/>
      <c r="I298" s="25" t="str">
        <f t="shared" si="9"/>
        <v/>
      </c>
      <c r="J298" s="26"/>
    </row>
    <row r="299" spans="1:10" x14ac:dyDescent="0.4">
      <c r="A299" s="28"/>
      <c r="B299" s="43"/>
      <c r="C299" s="71"/>
      <c r="D299" s="71"/>
      <c r="E299" s="72"/>
      <c r="F299" s="44" t="str">
        <f t="shared" si="8"/>
        <v/>
      </c>
      <c r="G299" s="54"/>
      <c r="H299" s="45"/>
      <c r="I299" s="25" t="str">
        <f t="shared" si="9"/>
        <v/>
      </c>
      <c r="J299" s="26"/>
    </row>
    <row r="300" spans="1:10" x14ac:dyDescent="0.4">
      <c r="A300" s="28"/>
      <c r="B300" s="43"/>
      <c r="C300" s="71"/>
      <c r="D300" s="71"/>
      <c r="E300" s="72"/>
      <c r="F300" s="44" t="str">
        <f t="shared" si="8"/>
        <v/>
      </c>
      <c r="G300" s="54"/>
      <c r="H300" s="45"/>
      <c r="I300" s="25" t="str">
        <f t="shared" si="9"/>
        <v/>
      </c>
      <c r="J300" s="26"/>
    </row>
    <row r="301" spans="1:10" x14ac:dyDescent="0.4">
      <c r="A301" s="28"/>
      <c r="B301" s="43"/>
      <c r="C301" s="71"/>
      <c r="D301" s="71"/>
      <c r="E301" s="72"/>
      <c r="F301" s="44" t="str">
        <f t="shared" si="8"/>
        <v/>
      </c>
      <c r="G301" s="54"/>
      <c r="H301" s="45"/>
      <c r="I301" s="25" t="str">
        <f t="shared" si="9"/>
        <v/>
      </c>
      <c r="J301" s="26"/>
    </row>
    <row r="302" spans="1:10" x14ac:dyDescent="0.4">
      <c r="A302" s="28"/>
      <c r="B302" s="43"/>
      <c r="C302" s="71"/>
      <c r="D302" s="71"/>
      <c r="E302" s="72"/>
      <c r="F302" s="44" t="str">
        <f t="shared" si="8"/>
        <v/>
      </c>
      <c r="G302" s="54"/>
      <c r="H302" s="45"/>
      <c r="I302" s="25" t="str">
        <f t="shared" si="9"/>
        <v/>
      </c>
      <c r="J302" s="26"/>
    </row>
    <row r="303" spans="1:10" x14ac:dyDescent="0.4">
      <c r="A303" s="28"/>
      <c r="B303" s="43"/>
      <c r="C303" s="71"/>
      <c r="D303" s="71"/>
      <c r="E303" s="72"/>
      <c r="F303" s="44" t="str">
        <f t="shared" si="8"/>
        <v/>
      </c>
      <c r="G303" s="54"/>
      <c r="H303" s="45"/>
      <c r="I303" s="25" t="str">
        <f t="shared" si="9"/>
        <v/>
      </c>
      <c r="J303" s="26"/>
    </row>
    <row r="304" spans="1:10" x14ac:dyDescent="0.4">
      <c r="A304" s="28"/>
      <c r="B304" s="43"/>
      <c r="C304" s="71"/>
      <c r="D304" s="71"/>
      <c r="E304" s="72"/>
      <c r="F304" s="44" t="str">
        <f t="shared" si="8"/>
        <v/>
      </c>
      <c r="G304" s="54"/>
      <c r="H304" s="45"/>
      <c r="I304" s="25" t="str">
        <f t="shared" si="9"/>
        <v/>
      </c>
      <c r="J304" s="26"/>
    </row>
    <row r="305" spans="1:10" x14ac:dyDescent="0.4">
      <c r="A305" s="28"/>
      <c r="B305" s="43"/>
      <c r="C305" s="71"/>
      <c r="D305" s="71"/>
      <c r="E305" s="72"/>
      <c r="F305" s="44" t="str">
        <f t="shared" si="8"/>
        <v/>
      </c>
      <c r="G305" s="54"/>
      <c r="H305" s="45"/>
      <c r="I305" s="25" t="str">
        <f t="shared" si="9"/>
        <v/>
      </c>
      <c r="J305" s="26"/>
    </row>
    <row r="306" spans="1:10" x14ac:dyDescent="0.4">
      <c r="A306" s="28"/>
      <c r="B306" s="43"/>
      <c r="C306" s="71"/>
      <c r="D306" s="71"/>
      <c r="E306" s="72"/>
      <c r="F306" s="44" t="str">
        <f t="shared" si="8"/>
        <v/>
      </c>
      <c r="G306" s="54"/>
      <c r="H306" s="45"/>
      <c r="I306" s="25" t="str">
        <f t="shared" si="9"/>
        <v/>
      </c>
      <c r="J306" s="26"/>
    </row>
    <row r="307" spans="1:10" x14ac:dyDescent="0.4">
      <c r="A307" s="28"/>
      <c r="B307" s="43"/>
      <c r="C307" s="71"/>
      <c r="D307" s="71"/>
      <c r="E307" s="72"/>
      <c r="F307" s="44" t="str">
        <f t="shared" si="8"/>
        <v/>
      </c>
      <c r="G307" s="54"/>
      <c r="H307" s="45"/>
      <c r="I307" s="25" t="str">
        <f t="shared" si="9"/>
        <v/>
      </c>
      <c r="J307" s="26"/>
    </row>
    <row r="308" spans="1:10" x14ac:dyDescent="0.4">
      <c r="A308" s="28"/>
      <c r="B308" s="43"/>
      <c r="C308" s="71"/>
      <c r="D308" s="71"/>
      <c r="E308" s="72"/>
      <c r="F308" s="44" t="str">
        <f t="shared" si="8"/>
        <v/>
      </c>
      <c r="G308" s="54"/>
      <c r="H308" s="45"/>
      <c r="I308" s="25" t="str">
        <f t="shared" si="9"/>
        <v/>
      </c>
      <c r="J308" s="26"/>
    </row>
    <row r="309" spans="1:10" x14ac:dyDescent="0.4">
      <c r="A309" s="28"/>
      <c r="B309" s="43"/>
      <c r="C309" s="71"/>
      <c r="D309" s="71"/>
      <c r="E309" s="72"/>
      <c r="F309" s="44" t="str">
        <f t="shared" si="8"/>
        <v/>
      </c>
      <c r="G309" s="54"/>
      <c r="H309" s="45"/>
      <c r="I309" s="25" t="str">
        <f t="shared" si="9"/>
        <v/>
      </c>
      <c r="J309" s="26"/>
    </row>
    <row r="310" spans="1:10" x14ac:dyDescent="0.4">
      <c r="A310" s="28"/>
      <c r="B310" s="43"/>
      <c r="C310" s="71"/>
      <c r="D310" s="71"/>
      <c r="E310" s="72"/>
      <c r="F310" s="44" t="str">
        <f t="shared" si="8"/>
        <v/>
      </c>
      <c r="G310" s="54"/>
      <c r="H310" s="45"/>
      <c r="I310" s="25" t="str">
        <f t="shared" si="9"/>
        <v/>
      </c>
      <c r="J310" s="26"/>
    </row>
    <row r="311" spans="1:10" x14ac:dyDescent="0.4">
      <c r="A311" s="28"/>
      <c r="B311" s="43"/>
      <c r="C311" s="71"/>
      <c r="D311" s="71"/>
      <c r="E311" s="72"/>
      <c r="F311" s="44" t="str">
        <f t="shared" si="8"/>
        <v/>
      </c>
      <c r="G311" s="54"/>
      <c r="H311" s="45"/>
      <c r="I311" s="25" t="str">
        <f t="shared" si="9"/>
        <v/>
      </c>
      <c r="J311" s="26"/>
    </row>
    <row r="312" spans="1:10" x14ac:dyDescent="0.4">
      <c r="A312" s="28"/>
      <c r="B312" s="43"/>
      <c r="C312" s="71"/>
      <c r="D312" s="71"/>
      <c r="E312" s="72"/>
      <c r="F312" s="44" t="str">
        <f t="shared" si="8"/>
        <v/>
      </c>
      <c r="G312" s="54"/>
      <c r="H312" s="45"/>
      <c r="I312" s="25" t="str">
        <f t="shared" si="9"/>
        <v/>
      </c>
      <c r="J312" s="26"/>
    </row>
    <row r="313" spans="1:10" x14ac:dyDescent="0.4">
      <c r="A313" s="28"/>
      <c r="B313" s="43"/>
      <c r="C313" s="71"/>
      <c r="D313" s="71"/>
      <c r="E313" s="72"/>
      <c r="F313" s="44" t="str">
        <f t="shared" si="8"/>
        <v/>
      </c>
      <c r="G313" s="54"/>
      <c r="H313" s="45"/>
      <c r="I313" s="25" t="str">
        <f t="shared" si="9"/>
        <v/>
      </c>
      <c r="J313" s="26"/>
    </row>
    <row r="314" spans="1:10" x14ac:dyDescent="0.4">
      <c r="A314" s="28"/>
      <c r="B314" s="43"/>
      <c r="C314" s="71"/>
      <c r="D314" s="71"/>
      <c r="E314" s="72"/>
      <c r="F314" s="44" t="str">
        <f t="shared" si="8"/>
        <v/>
      </c>
      <c r="G314" s="54"/>
      <c r="H314" s="45"/>
      <c r="I314" s="25" t="str">
        <f t="shared" si="9"/>
        <v/>
      </c>
      <c r="J314" s="26"/>
    </row>
    <row r="315" spans="1:10" x14ac:dyDescent="0.4">
      <c r="A315" s="28"/>
      <c r="B315" s="43"/>
      <c r="C315" s="71"/>
      <c r="D315" s="71"/>
      <c r="E315" s="72"/>
      <c r="F315" s="44" t="str">
        <f t="shared" si="8"/>
        <v/>
      </c>
      <c r="G315" s="54"/>
      <c r="H315" s="45"/>
      <c r="I315" s="25" t="str">
        <f t="shared" si="9"/>
        <v/>
      </c>
      <c r="J315" s="26"/>
    </row>
    <row r="316" spans="1:10" x14ac:dyDescent="0.4">
      <c r="A316" s="28"/>
      <c r="B316" s="43"/>
      <c r="C316" s="71"/>
      <c r="D316" s="71"/>
      <c r="E316" s="72"/>
      <c r="F316" s="44" t="str">
        <f t="shared" si="8"/>
        <v/>
      </c>
      <c r="G316" s="54"/>
      <c r="H316" s="45"/>
      <c r="I316" s="25" t="str">
        <f t="shared" si="9"/>
        <v/>
      </c>
      <c r="J316" s="26"/>
    </row>
    <row r="317" spans="1:10" x14ac:dyDescent="0.4">
      <c r="A317" s="28"/>
      <c r="B317" s="43"/>
      <c r="C317" s="71"/>
      <c r="D317" s="71"/>
      <c r="E317" s="72"/>
      <c r="F317" s="44" t="str">
        <f t="shared" si="8"/>
        <v/>
      </c>
      <c r="G317" s="54"/>
      <c r="H317" s="45"/>
      <c r="I317" s="25" t="str">
        <f t="shared" si="9"/>
        <v/>
      </c>
      <c r="J317" s="26"/>
    </row>
    <row r="318" spans="1:10" x14ac:dyDescent="0.4">
      <c r="A318" s="28"/>
      <c r="B318" s="43"/>
      <c r="C318" s="71"/>
      <c r="D318" s="71"/>
      <c r="E318" s="72"/>
      <c r="F318" s="44" t="str">
        <f t="shared" si="8"/>
        <v/>
      </c>
      <c r="G318" s="54"/>
      <c r="H318" s="45"/>
      <c r="I318" s="25" t="str">
        <f t="shared" si="9"/>
        <v/>
      </c>
      <c r="J318" s="26"/>
    </row>
    <row r="319" spans="1:10" x14ac:dyDescent="0.4">
      <c r="A319" s="28"/>
      <c r="B319" s="43"/>
      <c r="C319" s="71"/>
      <c r="D319" s="71"/>
      <c r="E319" s="72"/>
      <c r="F319" s="44" t="str">
        <f t="shared" si="8"/>
        <v/>
      </c>
      <c r="G319" s="54"/>
      <c r="H319" s="45"/>
      <c r="I319" s="25" t="str">
        <f t="shared" si="9"/>
        <v/>
      </c>
      <c r="J319" s="26"/>
    </row>
    <row r="320" spans="1:10" x14ac:dyDescent="0.4">
      <c r="A320" s="28"/>
      <c r="B320" s="43"/>
      <c r="C320" s="71"/>
      <c r="D320" s="71"/>
      <c r="E320" s="72"/>
      <c r="F320" s="44" t="str">
        <f t="shared" si="8"/>
        <v/>
      </c>
      <c r="G320" s="54"/>
      <c r="H320" s="45"/>
      <c r="I320" s="25" t="str">
        <f t="shared" si="9"/>
        <v/>
      </c>
      <c r="J320" s="26"/>
    </row>
    <row r="321" spans="1:10" x14ac:dyDescent="0.4">
      <c r="A321" s="28"/>
      <c r="B321" s="43"/>
      <c r="C321" s="71"/>
      <c r="D321" s="71"/>
      <c r="E321" s="72"/>
      <c r="F321" s="44" t="str">
        <f t="shared" si="8"/>
        <v/>
      </c>
      <c r="G321" s="54"/>
      <c r="H321" s="45"/>
      <c r="I321" s="25" t="str">
        <f t="shared" si="9"/>
        <v/>
      </c>
      <c r="J321" s="26"/>
    </row>
    <row r="322" spans="1:10" x14ac:dyDescent="0.4">
      <c r="A322" s="28"/>
      <c r="B322" s="43"/>
      <c r="C322" s="71"/>
      <c r="D322" s="71"/>
      <c r="E322" s="72"/>
      <c r="F322" s="44" t="str">
        <f t="shared" si="8"/>
        <v/>
      </c>
      <c r="G322" s="54"/>
      <c r="H322" s="45"/>
      <c r="I322" s="25" t="str">
        <f t="shared" si="9"/>
        <v/>
      </c>
      <c r="J322" s="26"/>
    </row>
    <row r="323" spans="1:10" x14ac:dyDescent="0.4">
      <c r="A323" s="28"/>
      <c r="B323" s="43"/>
      <c r="C323" s="71"/>
      <c r="D323" s="71"/>
      <c r="E323" s="72"/>
      <c r="F323" s="44" t="str">
        <f t="shared" si="8"/>
        <v/>
      </c>
      <c r="G323" s="54"/>
      <c r="H323" s="45"/>
      <c r="I323" s="25" t="str">
        <f t="shared" si="9"/>
        <v/>
      </c>
      <c r="J323" s="26"/>
    </row>
    <row r="324" spans="1:10" x14ac:dyDescent="0.4">
      <c r="A324" s="28"/>
      <c r="B324" s="43"/>
      <c r="C324" s="71"/>
      <c r="D324" s="71"/>
      <c r="E324" s="72"/>
      <c r="F324" s="44" t="str">
        <f t="shared" ref="F324:F387" si="10">IF(E324="","",DATEDIF(C324,E324,"Y"))</f>
        <v/>
      </c>
      <c r="G324" s="54"/>
      <c r="H324" s="45"/>
      <c r="I324" s="25" t="str">
        <f t="shared" ref="I324:I387" si="11">IF(E324="","",DATEDIF(D324,E324,"M"))</f>
        <v/>
      </c>
      <c r="J324" s="26"/>
    </row>
    <row r="325" spans="1:10" x14ac:dyDescent="0.4">
      <c r="A325" s="28"/>
      <c r="B325" s="43"/>
      <c r="C325" s="71"/>
      <c r="D325" s="71"/>
      <c r="E325" s="72"/>
      <c r="F325" s="44" t="str">
        <f t="shared" si="10"/>
        <v/>
      </c>
      <c r="G325" s="54"/>
      <c r="H325" s="45"/>
      <c r="I325" s="25" t="str">
        <f t="shared" si="11"/>
        <v/>
      </c>
      <c r="J325" s="26"/>
    </row>
    <row r="326" spans="1:10" x14ac:dyDescent="0.4">
      <c r="A326" s="28"/>
      <c r="B326" s="43"/>
      <c r="C326" s="71"/>
      <c r="D326" s="71"/>
      <c r="E326" s="72"/>
      <c r="F326" s="44" t="str">
        <f t="shared" si="10"/>
        <v/>
      </c>
      <c r="G326" s="54"/>
      <c r="H326" s="45"/>
      <c r="I326" s="25" t="str">
        <f t="shared" si="11"/>
        <v/>
      </c>
      <c r="J326" s="26"/>
    </row>
    <row r="327" spans="1:10" x14ac:dyDescent="0.4">
      <c r="A327" s="28"/>
      <c r="B327" s="43"/>
      <c r="C327" s="71"/>
      <c r="D327" s="71"/>
      <c r="E327" s="72"/>
      <c r="F327" s="44" t="str">
        <f t="shared" si="10"/>
        <v/>
      </c>
      <c r="G327" s="54"/>
      <c r="H327" s="45"/>
      <c r="I327" s="25" t="str">
        <f t="shared" si="11"/>
        <v/>
      </c>
      <c r="J327" s="26"/>
    </row>
    <row r="328" spans="1:10" x14ac:dyDescent="0.4">
      <c r="A328" s="28"/>
      <c r="B328" s="43"/>
      <c r="C328" s="71"/>
      <c r="D328" s="71"/>
      <c r="E328" s="72"/>
      <c r="F328" s="44" t="str">
        <f t="shared" si="10"/>
        <v/>
      </c>
      <c r="G328" s="54"/>
      <c r="H328" s="45"/>
      <c r="I328" s="25" t="str">
        <f t="shared" si="11"/>
        <v/>
      </c>
      <c r="J328" s="26"/>
    </row>
    <row r="329" spans="1:10" x14ac:dyDescent="0.4">
      <c r="A329" s="28"/>
      <c r="B329" s="43"/>
      <c r="C329" s="71"/>
      <c r="D329" s="71"/>
      <c r="E329" s="72"/>
      <c r="F329" s="44" t="str">
        <f t="shared" si="10"/>
        <v/>
      </c>
      <c r="G329" s="54"/>
      <c r="H329" s="45"/>
      <c r="I329" s="25" t="str">
        <f t="shared" si="11"/>
        <v/>
      </c>
      <c r="J329" s="26"/>
    </row>
    <row r="330" spans="1:10" x14ac:dyDescent="0.4">
      <c r="A330" s="28"/>
      <c r="B330" s="43"/>
      <c r="C330" s="71"/>
      <c r="D330" s="71"/>
      <c r="E330" s="72"/>
      <c r="F330" s="44" t="str">
        <f t="shared" si="10"/>
        <v/>
      </c>
      <c r="G330" s="54"/>
      <c r="H330" s="45"/>
      <c r="I330" s="25" t="str">
        <f t="shared" si="11"/>
        <v/>
      </c>
      <c r="J330" s="26"/>
    </row>
    <row r="331" spans="1:10" x14ac:dyDescent="0.4">
      <c r="A331" s="28"/>
      <c r="B331" s="43"/>
      <c r="C331" s="71"/>
      <c r="D331" s="71"/>
      <c r="E331" s="72"/>
      <c r="F331" s="44" t="str">
        <f t="shared" si="10"/>
        <v/>
      </c>
      <c r="G331" s="54"/>
      <c r="H331" s="45"/>
      <c r="I331" s="25" t="str">
        <f t="shared" si="11"/>
        <v/>
      </c>
      <c r="J331" s="26"/>
    </row>
    <row r="332" spans="1:10" x14ac:dyDescent="0.4">
      <c r="A332" s="28"/>
      <c r="B332" s="43"/>
      <c r="C332" s="71"/>
      <c r="D332" s="71"/>
      <c r="E332" s="72"/>
      <c r="F332" s="44" t="str">
        <f t="shared" si="10"/>
        <v/>
      </c>
      <c r="G332" s="54"/>
      <c r="H332" s="45"/>
      <c r="I332" s="25" t="str">
        <f t="shared" si="11"/>
        <v/>
      </c>
      <c r="J332" s="26"/>
    </row>
    <row r="333" spans="1:10" x14ac:dyDescent="0.4">
      <c r="A333" s="28"/>
      <c r="B333" s="43"/>
      <c r="C333" s="71"/>
      <c r="D333" s="71"/>
      <c r="E333" s="72"/>
      <c r="F333" s="44" t="str">
        <f t="shared" si="10"/>
        <v/>
      </c>
      <c r="G333" s="54"/>
      <c r="H333" s="45"/>
      <c r="I333" s="25" t="str">
        <f t="shared" si="11"/>
        <v/>
      </c>
      <c r="J333" s="26"/>
    </row>
    <row r="334" spans="1:10" x14ac:dyDescent="0.4">
      <c r="A334" s="28"/>
      <c r="B334" s="43"/>
      <c r="C334" s="71"/>
      <c r="D334" s="71"/>
      <c r="E334" s="72"/>
      <c r="F334" s="44" t="str">
        <f t="shared" si="10"/>
        <v/>
      </c>
      <c r="G334" s="54"/>
      <c r="H334" s="45"/>
      <c r="I334" s="25" t="str">
        <f t="shared" si="11"/>
        <v/>
      </c>
      <c r="J334" s="26"/>
    </row>
    <row r="335" spans="1:10" x14ac:dyDescent="0.4">
      <c r="A335" s="28"/>
      <c r="B335" s="43"/>
      <c r="C335" s="71"/>
      <c r="D335" s="71"/>
      <c r="E335" s="72"/>
      <c r="F335" s="44" t="str">
        <f t="shared" si="10"/>
        <v/>
      </c>
      <c r="G335" s="54"/>
      <c r="H335" s="45"/>
      <c r="I335" s="25" t="str">
        <f t="shared" si="11"/>
        <v/>
      </c>
      <c r="J335" s="26"/>
    </row>
    <row r="336" spans="1:10" x14ac:dyDescent="0.4">
      <c r="A336" s="28"/>
      <c r="B336" s="43"/>
      <c r="C336" s="71"/>
      <c r="D336" s="71"/>
      <c r="E336" s="72"/>
      <c r="F336" s="44" t="str">
        <f t="shared" si="10"/>
        <v/>
      </c>
      <c r="G336" s="54"/>
      <c r="H336" s="45"/>
      <c r="I336" s="25" t="str">
        <f t="shared" si="11"/>
        <v/>
      </c>
      <c r="J336" s="26"/>
    </row>
    <row r="337" spans="1:10" x14ac:dyDescent="0.4">
      <c r="A337" s="28"/>
      <c r="B337" s="43"/>
      <c r="C337" s="71"/>
      <c r="D337" s="71"/>
      <c r="E337" s="72"/>
      <c r="F337" s="44" t="str">
        <f t="shared" si="10"/>
        <v/>
      </c>
      <c r="G337" s="54"/>
      <c r="H337" s="45"/>
      <c r="I337" s="25" t="str">
        <f t="shared" si="11"/>
        <v/>
      </c>
      <c r="J337" s="26"/>
    </row>
    <row r="338" spans="1:10" x14ac:dyDescent="0.4">
      <c r="A338" s="28"/>
      <c r="B338" s="43"/>
      <c r="C338" s="71"/>
      <c r="D338" s="71"/>
      <c r="E338" s="72"/>
      <c r="F338" s="44" t="str">
        <f t="shared" si="10"/>
        <v/>
      </c>
      <c r="G338" s="54"/>
      <c r="H338" s="45"/>
      <c r="I338" s="25" t="str">
        <f t="shared" si="11"/>
        <v/>
      </c>
      <c r="J338" s="26"/>
    </row>
    <row r="339" spans="1:10" x14ac:dyDescent="0.4">
      <c r="A339" s="28"/>
      <c r="B339" s="43"/>
      <c r="C339" s="71"/>
      <c r="D339" s="71"/>
      <c r="E339" s="72"/>
      <c r="F339" s="44" t="str">
        <f t="shared" si="10"/>
        <v/>
      </c>
      <c r="G339" s="54"/>
      <c r="H339" s="45"/>
      <c r="I339" s="25" t="str">
        <f t="shared" si="11"/>
        <v/>
      </c>
      <c r="J339" s="26"/>
    </row>
    <row r="340" spans="1:10" x14ac:dyDescent="0.4">
      <c r="A340" s="28"/>
      <c r="B340" s="43"/>
      <c r="C340" s="71"/>
      <c r="D340" s="71"/>
      <c r="E340" s="72"/>
      <c r="F340" s="44" t="str">
        <f t="shared" si="10"/>
        <v/>
      </c>
      <c r="G340" s="54"/>
      <c r="H340" s="45"/>
      <c r="I340" s="25" t="str">
        <f t="shared" si="11"/>
        <v/>
      </c>
      <c r="J340" s="26"/>
    </row>
    <row r="341" spans="1:10" x14ac:dyDescent="0.4">
      <c r="A341" s="28"/>
      <c r="B341" s="43"/>
      <c r="C341" s="71"/>
      <c r="D341" s="71"/>
      <c r="E341" s="72"/>
      <c r="F341" s="44" t="str">
        <f t="shared" si="10"/>
        <v/>
      </c>
      <c r="G341" s="54"/>
      <c r="H341" s="45"/>
      <c r="I341" s="25" t="str">
        <f t="shared" si="11"/>
        <v/>
      </c>
      <c r="J341" s="26"/>
    </row>
    <row r="342" spans="1:10" x14ac:dyDescent="0.4">
      <c r="A342" s="28"/>
      <c r="B342" s="43"/>
      <c r="C342" s="71"/>
      <c r="D342" s="71"/>
      <c r="E342" s="72"/>
      <c r="F342" s="44" t="str">
        <f t="shared" si="10"/>
        <v/>
      </c>
      <c r="G342" s="54"/>
      <c r="H342" s="45"/>
      <c r="I342" s="25" t="str">
        <f t="shared" si="11"/>
        <v/>
      </c>
      <c r="J342" s="26"/>
    </row>
    <row r="343" spans="1:10" x14ac:dyDescent="0.4">
      <c r="A343" s="28"/>
      <c r="B343" s="43"/>
      <c r="C343" s="71"/>
      <c r="D343" s="71"/>
      <c r="E343" s="72"/>
      <c r="F343" s="44" t="str">
        <f t="shared" si="10"/>
        <v/>
      </c>
      <c r="G343" s="54"/>
      <c r="H343" s="45"/>
      <c r="I343" s="25" t="str">
        <f t="shared" si="11"/>
        <v/>
      </c>
      <c r="J343" s="26"/>
    </row>
    <row r="344" spans="1:10" x14ac:dyDescent="0.4">
      <c r="A344" s="28"/>
      <c r="B344" s="43"/>
      <c r="C344" s="71"/>
      <c r="D344" s="71"/>
      <c r="E344" s="72"/>
      <c r="F344" s="44" t="str">
        <f t="shared" si="10"/>
        <v/>
      </c>
      <c r="G344" s="54"/>
      <c r="H344" s="45"/>
      <c r="I344" s="25" t="str">
        <f t="shared" si="11"/>
        <v/>
      </c>
      <c r="J344" s="26"/>
    </row>
    <row r="345" spans="1:10" x14ac:dyDescent="0.4">
      <c r="A345" s="28"/>
      <c r="B345" s="43"/>
      <c r="C345" s="71"/>
      <c r="D345" s="71"/>
      <c r="E345" s="72"/>
      <c r="F345" s="44" t="str">
        <f t="shared" si="10"/>
        <v/>
      </c>
      <c r="G345" s="54"/>
      <c r="H345" s="45"/>
      <c r="I345" s="25" t="str">
        <f t="shared" si="11"/>
        <v/>
      </c>
      <c r="J345" s="26"/>
    </row>
    <row r="346" spans="1:10" x14ac:dyDescent="0.4">
      <c r="A346" s="28"/>
      <c r="B346" s="43"/>
      <c r="C346" s="71"/>
      <c r="D346" s="71"/>
      <c r="E346" s="72"/>
      <c r="F346" s="44" t="str">
        <f t="shared" si="10"/>
        <v/>
      </c>
      <c r="G346" s="54"/>
      <c r="H346" s="45"/>
      <c r="I346" s="25" t="str">
        <f t="shared" si="11"/>
        <v/>
      </c>
      <c r="J346" s="26"/>
    </row>
    <row r="347" spans="1:10" x14ac:dyDescent="0.4">
      <c r="A347" s="28"/>
      <c r="B347" s="43"/>
      <c r="C347" s="71"/>
      <c r="D347" s="71"/>
      <c r="E347" s="72"/>
      <c r="F347" s="44" t="str">
        <f t="shared" si="10"/>
        <v/>
      </c>
      <c r="G347" s="54"/>
      <c r="H347" s="45"/>
      <c r="I347" s="25" t="str">
        <f t="shared" si="11"/>
        <v/>
      </c>
      <c r="J347" s="26"/>
    </row>
    <row r="348" spans="1:10" x14ac:dyDescent="0.4">
      <c r="A348" s="28"/>
      <c r="B348" s="43"/>
      <c r="C348" s="71"/>
      <c r="D348" s="71"/>
      <c r="E348" s="72"/>
      <c r="F348" s="44" t="str">
        <f t="shared" si="10"/>
        <v/>
      </c>
      <c r="G348" s="54"/>
      <c r="H348" s="45"/>
      <c r="I348" s="25" t="str">
        <f t="shared" si="11"/>
        <v/>
      </c>
      <c r="J348" s="26"/>
    </row>
    <row r="349" spans="1:10" x14ac:dyDescent="0.4">
      <c r="A349" s="28"/>
      <c r="B349" s="43"/>
      <c r="C349" s="71"/>
      <c r="D349" s="71"/>
      <c r="E349" s="72"/>
      <c r="F349" s="44" t="str">
        <f t="shared" si="10"/>
        <v/>
      </c>
      <c r="G349" s="54"/>
      <c r="H349" s="45"/>
      <c r="I349" s="25" t="str">
        <f t="shared" si="11"/>
        <v/>
      </c>
      <c r="J349" s="26"/>
    </row>
    <row r="350" spans="1:10" x14ac:dyDescent="0.4">
      <c r="A350" s="28"/>
      <c r="B350" s="43"/>
      <c r="C350" s="71"/>
      <c r="D350" s="71"/>
      <c r="E350" s="72"/>
      <c r="F350" s="44" t="str">
        <f t="shared" si="10"/>
        <v/>
      </c>
      <c r="G350" s="54"/>
      <c r="H350" s="45"/>
      <c r="I350" s="25" t="str">
        <f t="shared" si="11"/>
        <v/>
      </c>
      <c r="J350" s="26"/>
    </row>
    <row r="351" spans="1:10" x14ac:dyDescent="0.4">
      <c r="A351" s="28"/>
      <c r="B351" s="43"/>
      <c r="C351" s="71"/>
      <c r="D351" s="71"/>
      <c r="E351" s="72"/>
      <c r="F351" s="44" t="str">
        <f t="shared" si="10"/>
        <v/>
      </c>
      <c r="G351" s="54"/>
      <c r="H351" s="45"/>
      <c r="I351" s="25" t="str">
        <f t="shared" si="11"/>
        <v/>
      </c>
      <c r="J351" s="26"/>
    </row>
    <row r="352" spans="1:10" x14ac:dyDescent="0.4">
      <c r="A352" s="28"/>
      <c r="B352" s="43"/>
      <c r="C352" s="71"/>
      <c r="D352" s="71"/>
      <c r="E352" s="72"/>
      <c r="F352" s="44" t="str">
        <f t="shared" si="10"/>
        <v/>
      </c>
      <c r="G352" s="54"/>
      <c r="H352" s="45"/>
      <c r="I352" s="25" t="str">
        <f t="shared" si="11"/>
        <v/>
      </c>
      <c r="J352" s="26"/>
    </row>
    <row r="353" spans="1:10" x14ac:dyDescent="0.4">
      <c r="A353" s="28"/>
      <c r="B353" s="43"/>
      <c r="C353" s="71"/>
      <c r="D353" s="71"/>
      <c r="E353" s="72"/>
      <c r="F353" s="44" t="str">
        <f t="shared" si="10"/>
        <v/>
      </c>
      <c r="G353" s="54"/>
      <c r="H353" s="45"/>
      <c r="I353" s="25" t="str">
        <f t="shared" si="11"/>
        <v/>
      </c>
      <c r="J353" s="26"/>
    </row>
    <row r="354" spans="1:10" x14ac:dyDescent="0.4">
      <c r="A354" s="28"/>
      <c r="B354" s="43"/>
      <c r="C354" s="71"/>
      <c r="D354" s="71"/>
      <c r="E354" s="72"/>
      <c r="F354" s="44" t="str">
        <f t="shared" si="10"/>
        <v/>
      </c>
      <c r="G354" s="54"/>
      <c r="H354" s="45"/>
      <c r="I354" s="25" t="str">
        <f t="shared" si="11"/>
        <v/>
      </c>
      <c r="J354" s="26"/>
    </row>
    <row r="355" spans="1:10" x14ac:dyDescent="0.4">
      <c r="A355" s="28"/>
      <c r="B355" s="43"/>
      <c r="C355" s="71"/>
      <c r="D355" s="71"/>
      <c r="E355" s="72"/>
      <c r="F355" s="44" t="str">
        <f t="shared" si="10"/>
        <v/>
      </c>
      <c r="G355" s="54"/>
      <c r="H355" s="45"/>
      <c r="I355" s="25" t="str">
        <f t="shared" si="11"/>
        <v/>
      </c>
      <c r="J355" s="26"/>
    </row>
    <row r="356" spans="1:10" x14ac:dyDescent="0.4">
      <c r="A356" s="28"/>
      <c r="B356" s="43"/>
      <c r="C356" s="71"/>
      <c r="D356" s="71"/>
      <c r="E356" s="72"/>
      <c r="F356" s="44" t="str">
        <f t="shared" si="10"/>
        <v/>
      </c>
      <c r="G356" s="54"/>
      <c r="H356" s="45"/>
      <c r="I356" s="25" t="str">
        <f t="shared" si="11"/>
        <v/>
      </c>
      <c r="J356" s="26"/>
    </row>
    <row r="357" spans="1:10" x14ac:dyDescent="0.4">
      <c r="A357" s="28"/>
      <c r="B357" s="43"/>
      <c r="C357" s="71"/>
      <c r="D357" s="71"/>
      <c r="E357" s="72"/>
      <c r="F357" s="44" t="str">
        <f t="shared" si="10"/>
        <v/>
      </c>
      <c r="G357" s="54"/>
      <c r="H357" s="45"/>
      <c r="I357" s="25" t="str">
        <f t="shared" si="11"/>
        <v/>
      </c>
      <c r="J357" s="26"/>
    </row>
    <row r="358" spans="1:10" x14ac:dyDescent="0.4">
      <c r="A358" s="28"/>
      <c r="B358" s="43"/>
      <c r="C358" s="71"/>
      <c r="D358" s="71"/>
      <c r="E358" s="72"/>
      <c r="F358" s="44" t="str">
        <f t="shared" si="10"/>
        <v/>
      </c>
      <c r="G358" s="54"/>
      <c r="H358" s="45"/>
      <c r="I358" s="25" t="str">
        <f t="shared" si="11"/>
        <v/>
      </c>
      <c r="J358" s="26"/>
    </row>
    <row r="359" spans="1:10" x14ac:dyDescent="0.4">
      <c r="A359" s="28"/>
      <c r="B359" s="43"/>
      <c r="C359" s="71"/>
      <c r="D359" s="71"/>
      <c r="E359" s="72"/>
      <c r="F359" s="44" t="str">
        <f t="shared" si="10"/>
        <v/>
      </c>
      <c r="G359" s="54"/>
      <c r="H359" s="45"/>
      <c r="I359" s="25" t="str">
        <f t="shared" si="11"/>
        <v/>
      </c>
      <c r="J359" s="26"/>
    </row>
    <row r="360" spans="1:10" x14ac:dyDescent="0.4">
      <c r="A360" s="28"/>
      <c r="B360" s="43"/>
      <c r="C360" s="71"/>
      <c r="D360" s="71"/>
      <c r="E360" s="72"/>
      <c r="F360" s="44" t="str">
        <f t="shared" si="10"/>
        <v/>
      </c>
      <c r="G360" s="54"/>
      <c r="H360" s="45"/>
      <c r="I360" s="25" t="str">
        <f t="shared" si="11"/>
        <v/>
      </c>
      <c r="J360" s="26"/>
    </row>
    <row r="361" spans="1:10" x14ac:dyDescent="0.4">
      <c r="A361" s="28"/>
      <c r="B361" s="43"/>
      <c r="C361" s="71"/>
      <c r="D361" s="71"/>
      <c r="E361" s="72"/>
      <c r="F361" s="44" t="str">
        <f t="shared" si="10"/>
        <v/>
      </c>
      <c r="G361" s="54"/>
      <c r="H361" s="45"/>
      <c r="I361" s="25" t="str">
        <f t="shared" si="11"/>
        <v/>
      </c>
      <c r="J361" s="26"/>
    </row>
    <row r="362" spans="1:10" x14ac:dyDescent="0.4">
      <c r="A362" s="28"/>
      <c r="B362" s="43"/>
      <c r="C362" s="71"/>
      <c r="D362" s="71"/>
      <c r="E362" s="72"/>
      <c r="F362" s="44" t="str">
        <f t="shared" si="10"/>
        <v/>
      </c>
      <c r="G362" s="54"/>
      <c r="H362" s="45"/>
      <c r="I362" s="25" t="str">
        <f t="shared" si="11"/>
        <v/>
      </c>
      <c r="J362" s="26"/>
    </row>
    <row r="363" spans="1:10" x14ac:dyDescent="0.4">
      <c r="A363" s="28"/>
      <c r="B363" s="43"/>
      <c r="C363" s="71"/>
      <c r="D363" s="71"/>
      <c r="E363" s="72"/>
      <c r="F363" s="44" t="str">
        <f t="shared" si="10"/>
        <v/>
      </c>
      <c r="G363" s="54"/>
      <c r="H363" s="45"/>
      <c r="I363" s="25" t="str">
        <f t="shared" si="11"/>
        <v/>
      </c>
      <c r="J363" s="26"/>
    </row>
    <row r="364" spans="1:10" x14ac:dyDescent="0.4">
      <c r="A364" s="28"/>
      <c r="B364" s="43"/>
      <c r="C364" s="71"/>
      <c r="D364" s="71"/>
      <c r="E364" s="72"/>
      <c r="F364" s="44" t="str">
        <f t="shared" si="10"/>
        <v/>
      </c>
      <c r="G364" s="54"/>
      <c r="H364" s="45"/>
      <c r="I364" s="25" t="str">
        <f t="shared" si="11"/>
        <v/>
      </c>
      <c r="J364" s="26"/>
    </row>
    <row r="365" spans="1:10" x14ac:dyDescent="0.4">
      <c r="A365" s="28"/>
      <c r="B365" s="43"/>
      <c r="C365" s="71"/>
      <c r="D365" s="71"/>
      <c r="E365" s="72"/>
      <c r="F365" s="44" t="str">
        <f t="shared" si="10"/>
        <v/>
      </c>
      <c r="G365" s="54"/>
      <c r="H365" s="45"/>
      <c r="I365" s="25" t="str">
        <f t="shared" si="11"/>
        <v/>
      </c>
      <c r="J365" s="26"/>
    </row>
    <row r="366" spans="1:10" x14ac:dyDescent="0.4">
      <c r="A366" s="28"/>
      <c r="B366" s="43"/>
      <c r="C366" s="71"/>
      <c r="D366" s="71"/>
      <c r="E366" s="72"/>
      <c r="F366" s="44" t="str">
        <f t="shared" si="10"/>
        <v/>
      </c>
      <c r="G366" s="54"/>
      <c r="H366" s="45"/>
      <c r="I366" s="25" t="str">
        <f t="shared" si="11"/>
        <v/>
      </c>
      <c r="J366" s="26"/>
    </row>
    <row r="367" spans="1:10" x14ac:dyDescent="0.4">
      <c r="A367" s="28"/>
      <c r="B367" s="43"/>
      <c r="C367" s="71"/>
      <c r="D367" s="71"/>
      <c r="E367" s="72"/>
      <c r="F367" s="44" t="str">
        <f t="shared" si="10"/>
        <v/>
      </c>
      <c r="G367" s="54"/>
      <c r="H367" s="45"/>
      <c r="I367" s="25" t="str">
        <f t="shared" si="11"/>
        <v/>
      </c>
      <c r="J367" s="26"/>
    </row>
    <row r="368" spans="1:10" x14ac:dyDescent="0.4">
      <c r="A368" s="28"/>
      <c r="B368" s="43"/>
      <c r="C368" s="71"/>
      <c r="D368" s="71"/>
      <c r="E368" s="72"/>
      <c r="F368" s="44" t="str">
        <f t="shared" si="10"/>
        <v/>
      </c>
      <c r="G368" s="54"/>
      <c r="H368" s="45"/>
      <c r="I368" s="25" t="str">
        <f t="shared" si="11"/>
        <v/>
      </c>
      <c r="J368" s="26"/>
    </row>
    <row r="369" spans="1:10" x14ac:dyDescent="0.4">
      <c r="A369" s="28"/>
      <c r="B369" s="43"/>
      <c r="C369" s="71"/>
      <c r="D369" s="71"/>
      <c r="E369" s="72"/>
      <c r="F369" s="44" t="str">
        <f t="shared" si="10"/>
        <v/>
      </c>
      <c r="G369" s="54"/>
      <c r="H369" s="45"/>
      <c r="I369" s="25" t="str">
        <f t="shared" si="11"/>
        <v/>
      </c>
      <c r="J369" s="26"/>
    </row>
    <row r="370" spans="1:10" x14ac:dyDescent="0.4">
      <c r="A370" s="28"/>
      <c r="B370" s="43"/>
      <c r="C370" s="71"/>
      <c r="D370" s="71"/>
      <c r="E370" s="72"/>
      <c r="F370" s="44" t="str">
        <f t="shared" si="10"/>
        <v/>
      </c>
      <c r="G370" s="54"/>
      <c r="H370" s="45"/>
      <c r="I370" s="25" t="str">
        <f t="shared" si="11"/>
        <v/>
      </c>
      <c r="J370" s="26"/>
    </row>
    <row r="371" spans="1:10" x14ac:dyDescent="0.4">
      <c r="A371" s="28"/>
      <c r="B371" s="43"/>
      <c r="C371" s="71"/>
      <c r="D371" s="71"/>
      <c r="E371" s="72"/>
      <c r="F371" s="44" t="str">
        <f t="shared" si="10"/>
        <v/>
      </c>
      <c r="G371" s="54"/>
      <c r="H371" s="45"/>
      <c r="I371" s="25" t="str">
        <f t="shared" si="11"/>
        <v/>
      </c>
      <c r="J371" s="26"/>
    </row>
    <row r="372" spans="1:10" x14ac:dyDescent="0.4">
      <c r="A372" s="28"/>
      <c r="B372" s="43"/>
      <c r="C372" s="71"/>
      <c r="D372" s="71"/>
      <c r="E372" s="72"/>
      <c r="F372" s="44" t="str">
        <f t="shared" si="10"/>
        <v/>
      </c>
      <c r="G372" s="54"/>
      <c r="H372" s="45"/>
      <c r="I372" s="25" t="str">
        <f t="shared" si="11"/>
        <v/>
      </c>
      <c r="J372" s="26"/>
    </row>
    <row r="373" spans="1:10" x14ac:dyDescent="0.4">
      <c r="A373" s="28"/>
      <c r="B373" s="43"/>
      <c r="C373" s="71"/>
      <c r="D373" s="71"/>
      <c r="E373" s="72"/>
      <c r="F373" s="44" t="str">
        <f t="shared" si="10"/>
        <v/>
      </c>
      <c r="G373" s="54"/>
      <c r="H373" s="45"/>
      <c r="I373" s="25" t="str">
        <f t="shared" si="11"/>
        <v/>
      </c>
      <c r="J373" s="26"/>
    </row>
    <row r="374" spans="1:10" x14ac:dyDescent="0.4">
      <c r="A374" s="28"/>
      <c r="B374" s="43"/>
      <c r="C374" s="71"/>
      <c r="D374" s="71"/>
      <c r="E374" s="72"/>
      <c r="F374" s="44" t="str">
        <f t="shared" si="10"/>
        <v/>
      </c>
      <c r="G374" s="54"/>
      <c r="H374" s="45"/>
      <c r="I374" s="25" t="str">
        <f t="shared" si="11"/>
        <v/>
      </c>
      <c r="J374" s="26"/>
    </row>
    <row r="375" spans="1:10" x14ac:dyDescent="0.4">
      <c r="A375" s="28"/>
      <c r="B375" s="43"/>
      <c r="C375" s="71"/>
      <c r="D375" s="71"/>
      <c r="E375" s="72"/>
      <c r="F375" s="44" t="str">
        <f t="shared" si="10"/>
        <v/>
      </c>
      <c r="G375" s="54"/>
      <c r="H375" s="45"/>
      <c r="I375" s="25" t="str">
        <f t="shared" si="11"/>
        <v/>
      </c>
      <c r="J375" s="26"/>
    </row>
    <row r="376" spans="1:10" x14ac:dyDescent="0.4">
      <c r="A376" s="28"/>
      <c r="B376" s="43"/>
      <c r="C376" s="71"/>
      <c r="D376" s="71"/>
      <c r="E376" s="72"/>
      <c r="F376" s="44" t="str">
        <f t="shared" si="10"/>
        <v/>
      </c>
      <c r="G376" s="54"/>
      <c r="H376" s="45"/>
      <c r="I376" s="25" t="str">
        <f t="shared" si="11"/>
        <v/>
      </c>
      <c r="J376" s="26"/>
    </row>
    <row r="377" spans="1:10" x14ac:dyDescent="0.4">
      <c r="A377" s="28"/>
      <c r="B377" s="43"/>
      <c r="C377" s="71"/>
      <c r="D377" s="71"/>
      <c r="E377" s="72"/>
      <c r="F377" s="44" t="str">
        <f t="shared" si="10"/>
        <v/>
      </c>
      <c r="G377" s="54"/>
      <c r="H377" s="45"/>
      <c r="I377" s="25" t="str">
        <f t="shared" si="11"/>
        <v/>
      </c>
      <c r="J377" s="26"/>
    </row>
    <row r="378" spans="1:10" x14ac:dyDescent="0.4">
      <c r="A378" s="28"/>
      <c r="B378" s="43"/>
      <c r="C378" s="71"/>
      <c r="D378" s="71"/>
      <c r="E378" s="72"/>
      <c r="F378" s="44" t="str">
        <f t="shared" si="10"/>
        <v/>
      </c>
      <c r="G378" s="54"/>
      <c r="H378" s="45"/>
      <c r="I378" s="25" t="str">
        <f t="shared" si="11"/>
        <v/>
      </c>
      <c r="J378" s="26"/>
    </row>
    <row r="379" spans="1:10" x14ac:dyDescent="0.4">
      <c r="A379" s="28"/>
      <c r="B379" s="43"/>
      <c r="C379" s="71"/>
      <c r="D379" s="71"/>
      <c r="E379" s="72"/>
      <c r="F379" s="44" t="str">
        <f t="shared" si="10"/>
        <v/>
      </c>
      <c r="G379" s="54"/>
      <c r="H379" s="45"/>
      <c r="I379" s="25" t="str">
        <f t="shared" si="11"/>
        <v/>
      </c>
      <c r="J379" s="26"/>
    </row>
    <row r="380" spans="1:10" x14ac:dyDescent="0.4">
      <c r="A380" s="28"/>
      <c r="B380" s="43"/>
      <c r="C380" s="71"/>
      <c r="D380" s="71"/>
      <c r="E380" s="72"/>
      <c r="F380" s="44" t="str">
        <f t="shared" si="10"/>
        <v/>
      </c>
      <c r="G380" s="54"/>
      <c r="H380" s="45"/>
      <c r="I380" s="25" t="str">
        <f t="shared" si="11"/>
        <v/>
      </c>
      <c r="J380" s="26"/>
    </row>
    <row r="381" spans="1:10" x14ac:dyDescent="0.4">
      <c r="A381" s="28"/>
      <c r="B381" s="43"/>
      <c r="C381" s="71"/>
      <c r="D381" s="71"/>
      <c r="E381" s="72"/>
      <c r="F381" s="44" t="str">
        <f t="shared" si="10"/>
        <v/>
      </c>
      <c r="G381" s="54"/>
      <c r="H381" s="45"/>
      <c r="I381" s="25" t="str">
        <f t="shared" si="11"/>
        <v/>
      </c>
      <c r="J381" s="26"/>
    </row>
    <row r="382" spans="1:10" x14ac:dyDescent="0.4">
      <c r="A382" s="28"/>
      <c r="B382" s="43"/>
      <c r="C382" s="71"/>
      <c r="D382" s="71"/>
      <c r="E382" s="72"/>
      <c r="F382" s="44" t="str">
        <f t="shared" si="10"/>
        <v/>
      </c>
      <c r="G382" s="54"/>
      <c r="H382" s="45"/>
      <c r="I382" s="25" t="str">
        <f t="shared" si="11"/>
        <v/>
      </c>
      <c r="J382" s="26"/>
    </row>
    <row r="383" spans="1:10" x14ac:dyDescent="0.4">
      <c r="A383" s="28"/>
      <c r="B383" s="43"/>
      <c r="C383" s="71"/>
      <c r="D383" s="71"/>
      <c r="E383" s="72"/>
      <c r="F383" s="44" t="str">
        <f t="shared" si="10"/>
        <v/>
      </c>
      <c r="G383" s="54"/>
      <c r="H383" s="45"/>
      <c r="I383" s="25" t="str">
        <f t="shared" si="11"/>
        <v/>
      </c>
      <c r="J383" s="26"/>
    </row>
    <row r="384" spans="1:10" x14ac:dyDescent="0.4">
      <c r="A384" s="28"/>
      <c r="B384" s="43"/>
      <c r="C384" s="71"/>
      <c r="D384" s="71"/>
      <c r="E384" s="72"/>
      <c r="F384" s="44" t="str">
        <f t="shared" si="10"/>
        <v/>
      </c>
      <c r="G384" s="54"/>
      <c r="H384" s="45"/>
      <c r="I384" s="25" t="str">
        <f t="shared" si="11"/>
        <v/>
      </c>
      <c r="J384" s="26"/>
    </row>
    <row r="385" spans="1:10" x14ac:dyDescent="0.4">
      <c r="A385" s="28"/>
      <c r="B385" s="43"/>
      <c r="C385" s="71"/>
      <c r="D385" s="71"/>
      <c r="E385" s="72"/>
      <c r="F385" s="44" t="str">
        <f t="shared" si="10"/>
        <v/>
      </c>
      <c r="G385" s="54"/>
      <c r="H385" s="45"/>
      <c r="I385" s="25" t="str">
        <f t="shared" si="11"/>
        <v/>
      </c>
      <c r="J385" s="26"/>
    </row>
    <row r="386" spans="1:10" x14ac:dyDescent="0.4">
      <c r="A386" s="28"/>
      <c r="B386" s="43"/>
      <c r="C386" s="71"/>
      <c r="D386" s="71"/>
      <c r="E386" s="72"/>
      <c r="F386" s="44" t="str">
        <f t="shared" si="10"/>
        <v/>
      </c>
      <c r="G386" s="54"/>
      <c r="H386" s="45"/>
      <c r="I386" s="25" t="str">
        <f t="shared" si="11"/>
        <v/>
      </c>
      <c r="J386" s="26"/>
    </row>
    <row r="387" spans="1:10" x14ac:dyDescent="0.4">
      <c r="A387" s="28"/>
      <c r="B387" s="43"/>
      <c r="C387" s="71"/>
      <c r="D387" s="71"/>
      <c r="E387" s="72"/>
      <c r="F387" s="44" t="str">
        <f t="shared" si="10"/>
        <v/>
      </c>
      <c r="G387" s="54"/>
      <c r="H387" s="45"/>
      <c r="I387" s="25" t="str">
        <f t="shared" si="11"/>
        <v/>
      </c>
      <c r="J387" s="26"/>
    </row>
    <row r="388" spans="1:10" x14ac:dyDescent="0.4">
      <c r="A388" s="28"/>
      <c r="B388" s="43"/>
      <c r="C388" s="71"/>
      <c r="D388" s="71"/>
      <c r="E388" s="72"/>
      <c r="F388" s="44" t="str">
        <f t="shared" ref="F388:F451" si="12">IF(E388="","",DATEDIF(C388,E388,"Y"))</f>
        <v/>
      </c>
      <c r="G388" s="54"/>
      <c r="H388" s="45"/>
      <c r="I388" s="25" t="str">
        <f t="shared" ref="I388:I451" si="13">IF(E388="","",DATEDIF(D388,E388,"M"))</f>
        <v/>
      </c>
      <c r="J388" s="26"/>
    </row>
    <row r="389" spans="1:10" x14ac:dyDescent="0.4">
      <c r="A389" s="28"/>
      <c r="B389" s="43"/>
      <c r="C389" s="71"/>
      <c r="D389" s="71"/>
      <c r="E389" s="72"/>
      <c r="F389" s="44" t="str">
        <f t="shared" si="12"/>
        <v/>
      </c>
      <c r="G389" s="54"/>
      <c r="H389" s="45"/>
      <c r="I389" s="25" t="str">
        <f t="shared" si="13"/>
        <v/>
      </c>
      <c r="J389" s="26"/>
    </row>
    <row r="390" spans="1:10" x14ac:dyDescent="0.4">
      <c r="A390" s="28"/>
      <c r="B390" s="43"/>
      <c r="C390" s="71"/>
      <c r="D390" s="71"/>
      <c r="E390" s="72"/>
      <c r="F390" s="44" t="str">
        <f t="shared" si="12"/>
        <v/>
      </c>
      <c r="G390" s="54"/>
      <c r="H390" s="45"/>
      <c r="I390" s="25" t="str">
        <f t="shared" si="13"/>
        <v/>
      </c>
      <c r="J390" s="26"/>
    </row>
    <row r="391" spans="1:10" x14ac:dyDescent="0.4">
      <c r="A391" s="28"/>
      <c r="B391" s="43"/>
      <c r="C391" s="71"/>
      <c r="D391" s="71"/>
      <c r="E391" s="72"/>
      <c r="F391" s="44" t="str">
        <f t="shared" si="12"/>
        <v/>
      </c>
      <c r="G391" s="54"/>
      <c r="H391" s="45"/>
      <c r="I391" s="25" t="str">
        <f t="shared" si="13"/>
        <v/>
      </c>
      <c r="J391" s="26"/>
    </row>
    <row r="392" spans="1:10" x14ac:dyDescent="0.4">
      <c r="A392" s="28"/>
      <c r="B392" s="43"/>
      <c r="C392" s="71"/>
      <c r="D392" s="71"/>
      <c r="E392" s="72"/>
      <c r="F392" s="44" t="str">
        <f t="shared" si="12"/>
        <v/>
      </c>
      <c r="G392" s="54"/>
      <c r="H392" s="45"/>
      <c r="I392" s="25" t="str">
        <f t="shared" si="13"/>
        <v/>
      </c>
      <c r="J392" s="26"/>
    </row>
    <row r="393" spans="1:10" x14ac:dyDescent="0.4">
      <c r="A393" s="28"/>
      <c r="B393" s="43"/>
      <c r="C393" s="71"/>
      <c r="D393" s="71"/>
      <c r="E393" s="72"/>
      <c r="F393" s="44" t="str">
        <f t="shared" si="12"/>
        <v/>
      </c>
      <c r="G393" s="54"/>
      <c r="H393" s="45"/>
      <c r="I393" s="25" t="str">
        <f t="shared" si="13"/>
        <v/>
      </c>
      <c r="J393" s="26"/>
    </row>
    <row r="394" spans="1:10" x14ac:dyDescent="0.4">
      <c r="A394" s="28"/>
      <c r="B394" s="43"/>
      <c r="C394" s="71"/>
      <c r="D394" s="71"/>
      <c r="E394" s="72"/>
      <c r="F394" s="44" t="str">
        <f t="shared" si="12"/>
        <v/>
      </c>
      <c r="G394" s="54"/>
      <c r="H394" s="45"/>
      <c r="I394" s="25" t="str">
        <f t="shared" si="13"/>
        <v/>
      </c>
      <c r="J394" s="26"/>
    </row>
    <row r="395" spans="1:10" x14ac:dyDescent="0.4">
      <c r="A395" s="28"/>
      <c r="B395" s="43"/>
      <c r="C395" s="71"/>
      <c r="D395" s="71"/>
      <c r="E395" s="72"/>
      <c r="F395" s="44" t="str">
        <f t="shared" si="12"/>
        <v/>
      </c>
      <c r="G395" s="54"/>
      <c r="H395" s="45"/>
      <c r="I395" s="25" t="str">
        <f t="shared" si="13"/>
        <v/>
      </c>
      <c r="J395" s="26"/>
    </row>
    <row r="396" spans="1:10" x14ac:dyDescent="0.4">
      <c r="A396" s="28"/>
      <c r="B396" s="43"/>
      <c r="C396" s="71"/>
      <c r="D396" s="71"/>
      <c r="E396" s="72"/>
      <c r="F396" s="44" t="str">
        <f t="shared" si="12"/>
        <v/>
      </c>
      <c r="G396" s="54"/>
      <c r="H396" s="45"/>
      <c r="I396" s="25" t="str">
        <f t="shared" si="13"/>
        <v/>
      </c>
      <c r="J396" s="26"/>
    </row>
    <row r="397" spans="1:10" x14ac:dyDescent="0.4">
      <c r="A397" s="28"/>
      <c r="B397" s="43"/>
      <c r="C397" s="71"/>
      <c r="D397" s="71"/>
      <c r="E397" s="72"/>
      <c r="F397" s="44" t="str">
        <f t="shared" si="12"/>
        <v/>
      </c>
      <c r="G397" s="54"/>
      <c r="H397" s="45"/>
      <c r="I397" s="25" t="str">
        <f t="shared" si="13"/>
        <v/>
      </c>
      <c r="J397" s="26"/>
    </row>
    <row r="398" spans="1:10" x14ac:dyDescent="0.4">
      <c r="A398" s="28"/>
      <c r="B398" s="43"/>
      <c r="C398" s="71"/>
      <c r="D398" s="71"/>
      <c r="E398" s="72"/>
      <c r="F398" s="44" t="str">
        <f t="shared" si="12"/>
        <v/>
      </c>
      <c r="G398" s="54"/>
      <c r="H398" s="45"/>
      <c r="I398" s="25" t="str">
        <f t="shared" si="13"/>
        <v/>
      </c>
      <c r="J398" s="26"/>
    </row>
    <row r="399" spans="1:10" x14ac:dyDescent="0.4">
      <c r="A399" s="28"/>
      <c r="B399" s="43"/>
      <c r="C399" s="71"/>
      <c r="D399" s="71"/>
      <c r="E399" s="72"/>
      <c r="F399" s="44" t="str">
        <f t="shared" si="12"/>
        <v/>
      </c>
      <c r="G399" s="54"/>
      <c r="H399" s="45"/>
      <c r="I399" s="25" t="str">
        <f t="shared" si="13"/>
        <v/>
      </c>
      <c r="J399" s="26"/>
    </row>
    <row r="400" spans="1:10" x14ac:dyDescent="0.4">
      <c r="A400" s="28"/>
      <c r="B400" s="43"/>
      <c r="C400" s="71"/>
      <c r="D400" s="71"/>
      <c r="E400" s="72"/>
      <c r="F400" s="44" t="str">
        <f t="shared" si="12"/>
        <v/>
      </c>
      <c r="G400" s="54"/>
      <c r="H400" s="45"/>
      <c r="I400" s="25" t="str">
        <f t="shared" si="13"/>
        <v/>
      </c>
      <c r="J400" s="26"/>
    </row>
    <row r="401" spans="1:10" x14ac:dyDescent="0.4">
      <c r="A401" s="28"/>
      <c r="B401" s="43"/>
      <c r="C401" s="71"/>
      <c r="D401" s="71"/>
      <c r="E401" s="72"/>
      <c r="F401" s="44" t="str">
        <f t="shared" si="12"/>
        <v/>
      </c>
      <c r="G401" s="54"/>
      <c r="H401" s="45"/>
      <c r="I401" s="25" t="str">
        <f t="shared" si="13"/>
        <v/>
      </c>
      <c r="J401" s="26"/>
    </row>
    <row r="402" spans="1:10" x14ac:dyDescent="0.4">
      <c r="A402" s="28"/>
      <c r="B402" s="43"/>
      <c r="C402" s="71"/>
      <c r="D402" s="71"/>
      <c r="E402" s="72"/>
      <c r="F402" s="44" t="str">
        <f t="shared" si="12"/>
        <v/>
      </c>
      <c r="G402" s="54"/>
      <c r="H402" s="45"/>
      <c r="I402" s="25" t="str">
        <f t="shared" si="13"/>
        <v/>
      </c>
      <c r="J402" s="26"/>
    </row>
    <row r="403" spans="1:10" x14ac:dyDescent="0.4">
      <c r="A403" s="28"/>
      <c r="B403" s="43"/>
      <c r="C403" s="71"/>
      <c r="D403" s="71"/>
      <c r="E403" s="72"/>
      <c r="F403" s="44" t="str">
        <f t="shared" si="12"/>
        <v/>
      </c>
      <c r="G403" s="54"/>
      <c r="H403" s="45"/>
      <c r="I403" s="25" t="str">
        <f t="shared" si="13"/>
        <v/>
      </c>
      <c r="J403" s="26"/>
    </row>
    <row r="404" spans="1:10" x14ac:dyDescent="0.4">
      <c r="A404" s="28"/>
      <c r="B404" s="43"/>
      <c r="C404" s="71"/>
      <c r="D404" s="71"/>
      <c r="E404" s="72"/>
      <c r="F404" s="44" t="str">
        <f t="shared" si="12"/>
        <v/>
      </c>
      <c r="G404" s="54"/>
      <c r="H404" s="45"/>
      <c r="I404" s="25" t="str">
        <f t="shared" si="13"/>
        <v/>
      </c>
      <c r="J404" s="26"/>
    </row>
    <row r="405" spans="1:10" x14ac:dyDescent="0.4">
      <c r="A405" s="28"/>
      <c r="B405" s="43"/>
      <c r="C405" s="71"/>
      <c r="D405" s="71"/>
      <c r="E405" s="72"/>
      <c r="F405" s="44" t="str">
        <f t="shared" si="12"/>
        <v/>
      </c>
      <c r="G405" s="54"/>
      <c r="H405" s="45"/>
      <c r="I405" s="25" t="str">
        <f t="shared" si="13"/>
        <v/>
      </c>
      <c r="J405" s="26"/>
    </row>
    <row r="406" spans="1:10" x14ac:dyDescent="0.4">
      <c r="A406" s="28"/>
      <c r="B406" s="43"/>
      <c r="C406" s="71"/>
      <c r="D406" s="71"/>
      <c r="E406" s="72"/>
      <c r="F406" s="44" t="str">
        <f t="shared" si="12"/>
        <v/>
      </c>
      <c r="G406" s="54"/>
      <c r="H406" s="45"/>
      <c r="I406" s="25" t="str">
        <f t="shared" si="13"/>
        <v/>
      </c>
      <c r="J406" s="26"/>
    </row>
    <row r="407" spans="1:10" x14ac:dyDescent="0.4">
      <c r="A407" s="28"/>
      <c r="B407" s="43"/>
      <c r="C407" s="71"/>
      <c r="D407" s="71"/>
      <c r="E407" s="72"/>
      <c r="F407" s="44" t="str">
        <f t="shared" si="12"/>
        <v/>
      </c>
      <c r="G407" s="54"/>
      <c r="H407" s="45"/>
      <c r="I407" s="25" t="str">
        <f t="shared" si="13"/>
        <v/>
      </c>
      <c r="J407" s="26"/>
    </row>
    <row r="408" spans="1:10" x14ac:dyDescent="0.4">
      <c r="A408" s="28"/>
      <c r="B408" s="43"/>
      <c r="C408" s="71"/>
      <c r="D408" s="71"/>
      <c r="E408" s="72"/>
      <c r="F408" s="44" t="str">
        <f t="shared" si="12"/>
        <v/>
      </c>
      <c r="G408" s="54"/>
      <c r="H408" s="45"/>
      <c r="I408" s="25" t="str">
        <f t="shared" si="13"/>
        <v/>
      </c>
      <c r="J408" s="26"/>
    </row>
    <row r="409" spans="1:10" x14ac:dyDescent="0.4">
      <c r="A409" s="28"/>
      <c r="B409" s="43"/>
      <c r="C409" s="71"/>
      <c r="D409" s="71"/>
      <c r="E409" s="72"/>
      <c r="F409" s="44" t="str">
        <f t="shared" si="12"/>
        <v/>
      </c>
      <c r="G409" s="54"/>
      <c r="H409" s="45"/>
      <c r="I409" s="25" t="str">
        <f t="shared" si="13"/>
        <v/>
      </c>
      <c r="J409" s="26"/>
    </row>
    <row r="410" spans="1:10" x14ac:dyDescent="0.4">
      <c r="A410" s="28"/>
      <c r="B410" s="43"/>
      <c r="C410" s="71"/>
      <c r="D410" s="71"/>
      <c r="E410" s="72"/>
      <c r="F410" s="44" t="str">
        <f t="shared" si="12"/>
        <v/>
      </c>
      <c r="G410" s="54"/>
      <c r="H410" s="45"/>
      <c r="I410" s="25" t="str">
        <f t="shared" si="13"/>
        <v/>
      </c>
      <c r="J410" s="26"/>
    </row>
    <row r="411" spans="1:10" x14ac:dyDescent="0.4">
      <c r="A411" s="28"/>
      <c r="B411" s="43"/>
      <c r="C411" s="71"/>
      <c r="D411" s="71"/>
      <c r="E411" s="72"/>
      <c r="F411" s="44" t="str">
        <f t="shared" si="12"/>
        <v/>
      </c>
      <c r="G411" s="54"/>
      <c r="H411" s="45"/>
      <c r="I411" s="25" t="str">
        <f t="shared" si="13"/>
        <v/>
      </c>
      <c r="J411" s="26"/>
    </row>
    <row r="412" spans="1:10" x14ac:dyDescent="0.4">
      <c r="A412" s="28"/>
      <c r="B412" s="43"/>
      <c r="C412" s="71"/>
      <c r="D412" s="71"/>
      <c r="E412" s="72"/>
      <c r="F412" s="44" t="str">
        <f t="shared" si="12"/>
        <v/>
      </c>
      <c r="G412" s="54"/>
      <c r="H412" s="45"/>
      <c r="I412" s="25" t="str">
        <f t="shared" si="13"/>
        <v/>
      </c>
      <c r="J412" s="26"/>
    </row>
    <row r="413" spans="1:10" x14ac:dyDescent="0.4">
      <c r="A413" s="28"/>
      <c r="B413" s="43"/>
      <c r="C413" s="71"/>
      <c r="D413" s="71"/>
      <c r="E413" s="72"/>
      <c r="F413" s="44" t="str">
        <f t="shared" si="12"/>
        <v/>
      </c>
      <c r="G413" s="54"/>
      <c r="H413" s="45"/>
      <c r="I413" s="25" t="str">
        <f t="shared" si="13"/>
        <v/>
      </c>
      <c r="J413" s="26"/>
    </row>
    <row r="414" spans="1:10" x14ac:dyDescent="0.4">
      <c r="A414" s="28"/>
      <c r="B414" s="43"/>
      <c r="C414" s="71"/>
      <c r="D414" s="71"/>
      <c r="E414" s="72"/>
      <c r="F414" s="44" t="str">
        <f t="shared" si="12"/>
        <v/>
      </c>
      <c r="G414" s="54"/>
      <c r="H414" s="45"/>
      <c r="I414" s="25" t="str">
        <f t="shared" si="13"/>
        <v/>
      </c>
      <c r="J414" s="26"/>
    </row>
    <row r="415" spans="1:10" x14ac:dyDescent="0.4">
      <c r="A415" s="28"/>
      <c r="B415" s="43"/>
      <c r="C415" s="71"/>
      <c r="D415" s="71"/>
      <c r="E415" s="72"/>
      <c r="F415" s="44" t="str">
        <f t="shared" si="12"/>
        <v/>
      </c>
      <c r="G415" s="54"/>
      <c r="H415" s="45"/>
      <c r="I415" s="25" t="str">
        <f t="shared" si="13"/>
        <v/>
      </c>
      <c r="J415" s="26"/>
    </row>
    <row r="416" spans="1:10" x14ac:dyDescent="0.4">
      <c r="A416" s="28"/>
      <c r="B416" s="43"/>
      <c r="C416" s="71"/>
      <c r="D416" s="71"/>
      <c r="E416" s="72"/>
      <c r="F416" s="44" t="str">
        <f t="shared" si="12"/>
        <v/>
      </c>
      <c r="G416" s="54"/>
      <c r="H416" s="45"/>
      <c r="I416" s="25" t="str">
        <f t="shared" si="13"/>
        <v/>
      </c>
      <c r="J416" s="26"/>
    </row>
    <row r="417" spans="1:10" x14ac:dyDescent="0.4">
      <c r="A417" s="28"/>
      <c r="B417" s="43"/>
      <c r="C417" s="71"/>
      <c r="D417" s="71"/>
      <c r="E417" s="72"/>
      <c r="F417" s="44" t="str">
        <f t="shared" si="12"/>
        <v/>
      </c>
      <c r="G417" s="54"/>
      <c r="H417" s="45"/>
      <c r="I417" s="25" t="str">
        <f t="shared" si="13"/>
        <v/>
      </c>
      <c r="J417" s="26"/>
    </row>
    <row r="418" spans="1:10" x14ac:dyDescent="0.4">
      <c r="A418" s="28"/>
      <c r="B418" s="43"/>
      <c r="C418" s="71"/>
      <c r="D418" s="71"/>
      <c r="E418" s="72"/>
      <c r="F418" s="44" t="str">
        <f t="shared" si="12"/>
        <v/>
      </c>
      <c r="G418" s="54"/>
      <c r="H418" s="45"/>
      <c r="I418" s="25" t="str">
        <f t="shared" si="13"/>
        <v/>
      </c>
      <c r="J418" s="26"/>
    </row>
    <row r="419" spans="1:10" x14ac:dyDescent="0.4">
      <c r="A419" s="28"/>
      <c r="B419" s="43"/>
      <c r="C419" s="71"/>
      <c r="D419" s="71"/>
      <c r="E419" s="72"/>
      <c r="F419" s="44" t="str">
        <f t="shared" si="12"/>
        <v/>
      </c>
      <c r="G419" s="54"/>
      <c r="H419" s="45"/>
      <c r="I419" s="25" t="str">
        <f t="shared" si="13"/>
        <v/>
      </c>
      <c r="J419" s="26"/>
    </row>
    <row r="420" spans="1:10" x14ac:dyDescent="0.4">
      <c r="A420" s="28"/>
      <c r="B420" s="43"/>
      <c r="C420" s="71"/>
      <c r="D420" s="71"/>
      <c r="E420" s="72"/>
      <c r="F420" s="44" t="str">
        <f t="shared" si="12"/>
        <v/>
      </c>
      <c r="G420" s="54"/>
      <c r="H420" s="45"/>
      <c r="I420" s="25" t="str">
        <f t="shared" si="13"/>
        <v/>
      </c>
      <c r="J420" s="26"/>
    </row>
    <row r="421" spans="1:10" x14ac:dyDescent="0.4">
      <c r="A421" s="28"/>
      <c r="B421" s="43"/>
      <c r="C421" s="71"/>
      <c r="D421" s="71"/>
      <c r="E421" s="72"/>
      <c r="F421" s="44" t="str">
        <f t="shared" si="12"/>
        <v/>
      </c>
      <c r="G421" s="54"/>
      <c r="H421" s="45"/>
      <c r="I421" s="25" t="str">
        <f t="shared" si="13"/>
        <v/>
      </c>
      <c r="J421" s="26"/>
    </row>
    <row r="422" spans="1:10" x14ac:dyDescent="0.4">
      <c r="A422" s="28"/>
      <c r="B422" s="43"/>
      <c r="C422" s="71"/>
      <c r="D422" s="71"/>
      <c r="E422" s="72"/>
      <c r="F422" s="44" t="str">
        <f t="shared" si="12"/>
        <v/>
      </c>
      <c r="G422" s="54"/>
      <c r="H422" s="45"/>
      <c r="I422" s="25" t="str">
        <f t="shared" si="13"/>
        <v/>
      </c>
      <c r="J422" s="26"/>
    </row>
    <row r="423" spans="1:10" x14ac:dyDescent="0.4">
      <c r="A423" s="28"/>
      <c r="B423" s="43"/>
      <c r="C423" s="71"/>
      <c r="D423" s="71"/>
      <c r="E423" s="72"/>
      <c r="F423" s="44" t="str">
        <f t="shared" si="12"/>
        <v/>
      </c>
      <c r="G423" s="54"/>
      <c r="H423" s="45"/>
      <c r="I423" s="25" t="str">
        <f t="shared" si="13"/>
        <v/>
      </c>
      <c r="J423" s="26"/>
    </row>
    <row r="424" spans="1:10" x14ac:dyDescent="0.4">
      <c r="A424" s="28"/>
      <c r="B424" s="43"/>
      <c r="C424" s="71"/>
      <c r="D424" s="71"/>
      <c r="E424" s="72"/>
      <c r="F424" s="44" t="str">
        <f t="shared" si="12"/>
        <v/>
      </c>
      <c r="G424" s="54"/>
      <c r="H424" s="45"/>
      <c r="I424" s="25" t="str">
        <f t="shared" si="13"/>
        <v/>
      </c>
      <c r="J424" s="26"/>
    </row>
    <row r="425" spans="1:10" x14ac:dyDescent="0.4">
      <c r="A425" s="28"/>
      <c r="B425" s="43"/>
      <c r="C425" s="71"/>
      <c r="D425" s="71"/>
      <c r="E425" s="72"/>
      <c r="F425" s="44" t="str">
        <f t="shared" si="12"/>
        <v/>
      </c>
      <c r="G425" s="54"/>
      <c r="H425" s="45"/>
      <c r="I425" s="25" t="str">
        <f t="shared" si="13"/>
        <v/>
      </c>
      <c r="J425" s="26"/>
    </row>
    <row r="426" spans="1:10" x14ac:dyDescent="0.4">
      <c r="A426" s="28"/>
      <c r="B426" s="43"/>
      <c r="C426" s="71"/>
      <c r="D426" s="71"/>
      <c r="E426" s="72"/>
      <c r="F426" s="44" t="str">
        <f t="shared" si="12"/>
        <v/>
      </c>
      <c r="G426" s="54"/>
      <c r="H426" s="45"/>
      <c r="I426" s="25" t="str">
        <f t="shared" si="13"/>
        <v/>
      </c>
      <c r="J426" s="26"/>
    </row>
    <row r="427" spans="1:10" x14ac:dyDescent="0.4">
      <c r="A427" s="28"/>
      <c r="B427" s="43"/>
      <c r="C427" s="71"/>
      <c r="D427" s="71"/>
      <c r="E427" s="72"/>
      <c r="F427" s="44" t="str">
        <f t="shared" si="12"/>
        <v/>
      </c>
      <c r="G427" s="54"/>
      <c r="H427" s="45"/>
      <c r="I427" s="25" t="str">
        <f t="shared" si="13"/>
        <v/>
      </c>
      <c r="J427" s="26"/>
    </row>
    <row r="428" spans="1:10" x14ac:dyDescent="0.4">
      <c r="A428" s="28"/>
      <c r="B428" s="43"/>
      <c r="C428" s="71"/>
      <c r="D428" s="71"/>
      <c r="E428" s="72"/>
      <c r="F428" s="44" t="str">
        <f t="shared" si="12"/>
        <v/>
      </c>
      <c r="G428" s="54"/>
      <c r="H428" s="45"/>
      <c r="I428" s="25" t="str">
        <f t="shared" si="13"/>
        <v/>
      </c>
      <c r="J428" s="26"/>
    </row>
    <row r="429" spans="1:10" x14ac:dyDescent="0.4">
      <c r="A429" s="28"/>
      <c r="B429" s="43"/>
      <c r="C429" s="71"/>
      <c r="D429" s="71"/>
      <c r="E429" s="72"/>
      <c r="F429" s="44" t="str">
        <f t="shared" si="12"/>
        <v/>
      </c>
      <c r="G429" s="54"/>
      <c r="H429" s="45"/>
      <c r="I429" s="25" t="str">
        <f t="shared" si="13"/>
        <v/>
      </c>
      <c r="J429" s="26"/>
    </row>
    <row r="430" spans="1:10" x14ac:dyDescent="0.4">
      <c r="A430" s="28"/>
      <c r="B430" s="43"/>
      <c r="C430" s="71"/>
      <c r="D430" s="71"/>
      <c r="E430" s="72"/>
      <c r="F430" s="44" t="str">
        <f t="shared" si="12"/>
        <v/>
      </c>
      <c r="G430" s="54"/>
      <c r="H430" s="45"/>
      <c r="I430" s="25" t="str">
        <f t="shared" si="13"/>
        <v/>
      </c>
      <c r="J430" s="26"/>
    </row>
    <row r="431" spans="1:10" x14ac:dyDescent="0.4">
      <c r="A431" s="28"/>
      <c r="B431" s="43"/>
      <c r="C431" s="71"/>
      <c r="D431" s="71"/>
      <c r="E431" s="72"/>
      <c r="F431" s="44" t="str">
        <f t="shared" si="12"/>
        <v/>
      </c>
      <c r="G431" s="54"/>
      <c r="H431" s="45"/>
      <c r="I431" s="25" t="str">
        <f t="shared" si="13"/>
        <v/>
      </c>
      <c r="J431" s="26"/>
    </row>
    <row r="432" spans="1:10" x14ac:dyDescent="0.4">
      <c r="A432" s="28"/>
      <c r="B432" s="43"/>
      <c r="C432" s="71"/>
      <c r="D432" s="71"/>
      <c r="E432" s="72"/>
      <c r="F432" s="44" t="str">
        <f t="shared" si="12"/>
        <v/>
      </c>
      <c r="G432" s="54"/>
      <c r="H432" s="45"/>
      <c r="I432" s="25" t="str">
        <f t="shared" si="13"/>
        <v/>
      </c>
      <c r="J432" s="26"/>
    </row>
    <row r="433" spans="1:10" x14ac:dyDescent="0.4">
      <c r="A433" s="28"/>
      <c r="B433" s="43"/>
      <c r="C433" s="71"/>
      <c r="D433" s="71"/>
      <c r="E433" s="72"/>
      <c r="F433" s="44" t="str">
        <f t="shared" si="12"/>
        <v/>
      </c>
      <c r="G433" s="54"/>
      <c r="H433" s="45"/>
      <c r="I433" s="25" t="str">
        <f t="shared" si="13"/>
        <v/>
      </c>
      <c r="J433" s="26"/>
    </row>
    <row r="434" spans="1:10" x14ac:dyDescent="0.4">
      <c r="A434" s="28"/>
      <c r="B434" s="43"/>
      <c r="C434" s="71"/>
      <c r="D434" s="71"/>
      <c r="E434" s="72"/>
      <c r="F434" s="44" t="str">
        <f t="shared" si="12"/>
        <v/>
      </c>
      <c r="G434" s="54"/>
      <c r="H434" s="45"/>
      <c r="I434" s="25" t="str">
        <f t="shared" si="13"/>
        <v/>
      </c>
      <c r="J434" s="26"/>
    </row>
    <row r="435" spans="1:10" x14ac:dyDescent="0.4">
      <c r="A435" s="28"/>
      <c r="B435" s="43"/>
      <c r="C435" s="71"/>
      <c r="D435" s="71"/>
      <c r="E435" s="72"/>
      <c r="F435" s="44" t="str">
        <f t="shared" si="12"/>
        <v/>
      </c>
      <c r="G435" s="54"/>
      <c r="H435" s="45"/>
      <c r="I435" s="25" t="str">
        <f t="shared" si="13"/>
        <v/>
      </c>
      <c r="J435" s="26"/>
    </row>
    <row r="436" spans="1:10" x14ac:dyDescent="0.4">
      <c r="A436" s="28"/>
      <c r="B436" s="43"/>
      <c r="C436" s="71"/>
      <c r="D436" s="71"/>
      <c r="E436" s="72"/>
      <c r="F436" s="44" t="str">
        <f t="shared" si="12"/>
        <v/>
      </c>
      <c r="G436" s="54"/>
      <c r="H436" s="45"/>
      <c r="I436" s="25" t="str">
        <f t="shared" si="13"/>
        <v/>
      </c>
      <c r="J436" s="26"/>
    </row>
    <row r="437" spans="1:10" x14ac:dyDescent="0.4">
      <c r="A437" s="28"/>
      <c r="B437" s="43"/>
      <c r="C437" s="71"/>
      <c r="D437" s="71"/>
      <c r="E437" s="72"/>
      <c r="F437" s="44" t="str">
        <f t="shared" si="12"/>
        <v/>
      </c>
      <c r="G437" s="54"/>
      <c r="H437" s="45"/>
      <c r="I437" s="25" t="str">
        <f t="shared" si="13"/>
        <v/>
      </c>
      <c r="J437" s="26"/>
    </row>
    <row r="438" spans="1:10" x14ac:dyDescent="0.4">
      <c r="A438" s="28"/>
      <c r="B438" s="43"/>
      <c r="C438" s="71"/>
      <c r="D438" s="71"/>
      <c r="E438" s="72"/>
      <c r="F438" s="44" t="str">
        <f t="shared" si="12"/>
        <v/>
      </c>
      <c r="G438" s="54"/>
      <c r="H438" s="45"/>
      <c r="I438" s="25" t="str">
        <f t="shared" si="13"/>
        <v/>
      </c>
      <c r="J438" s="26"/>
    </row>
    <row r="439" spans="1:10" x14ac:dyDescent="0.4">
      <c r="A439" s="28"/>
      <c r="B439" s="43"/>
      <c r="C439" s="71"/>
      <c r="D439" s="71"/>
      <c r="E439" s="72"/>
      <c r="F439" s="44" t="str">
        <f t="shared" si="12"/>
        <v/>
      </c>
      <c r="G439" s="54"/>
      <c r="H439" s="45"/>
      <c r="I439" s="25" t="str">
        <f t="shared" si="13"/>
        <v/>
      </c>
      <c r="J439" s="26"/>
    </row>
    <row r="440" spans="1:10" x14ac:dyDescent="0.4">
      <c r="A440" s="28"/>
      <c r="B440" s="43"/>
      <c r="C440" s="71"/>
      <c r="D440" s="71"/>
      <c r="E440" s="72"/>
      <c r="F440" s="44" t="str">
        <f t="shared" si="12"/>
        <v/>
      </c>
      <c r="G440" s="54"/>
      <c r="H440" s="45"/>
      <c r="I440" s="25" t="str">
        <f t="shared" si="13"/>
        <v/>
      </c>
      <c r="J440" s="26"/>
    </row>
    <row r="441" spans="1:10" x14ac:dyDescent="0.4">
      <c r="A441" s="28"/>
      <c r="B441" s="43"/>
      <c r="C441" s="71"/>
      <c r="D441" s="71"/>
      <c r="E441" s="72"/>
      <c r="F441" s="44" t="str">
        <f t="shared" si="12"/>
        <v/>
      </c>
      <c r="G441" s="54"/>
      <c r="H441" s="45"/>
      <c r="I441" s="25" t="str">
        <f t="shared" si="13"/>
        <v/>
      </c>
      <c r="J441" s="26"/>
    </row>
    <row r="442" spans="1:10" x14ac:dyDescent="0.4">
      <c r="A442" s="28"/>
      <c r="B442" s="43"/>
      <c r="C442" s="71"/>
      <c r="D442" s="71"/>
      <c r="E442" s="72"/>
      <c r="F442" s="44" t="str">
        <f t="shared" si="12"/>
        <v/>
      </c>
      <c r="G442" s="54"/>
      <c r="H442" s="45"/>
      <c r="I442" s="25" t="str">
        <f t="shared" si="13"/>
        <v/>
      </c>
      <c r="J442" s="26"/>
    </row>
    <row r="443" spans="1:10" x14ac:dyDescent="0.4">
      <c r="A443" s="28"/>
      <c r="B443" s="43"/>
      <c r="C443" s="71"/>
      <c r="D443" s="71"/>
      <c r="E443" s="72"/>
      <c r="F443" s="44" t="str">
        <f t="shared" si="12"/>
        <v/>
      </c>
      <c r="G443" s="54"/>
      <c r="H443" s="45"/>
      <c r="I443" s="25" t="str">
        <f t="shared" si="13"/>
        <v/>
      </c>
      <c r="J443" s="26"/>
    </row>
    <row r="444" spans="1:10" x14ac:dyDescent="0.4">
      <c r="A444" s="28"/>
      <c r="B444" s="43"/>
      <c r="C444" s="71"/>
      <c r="D444" s="71"/>
      <c r="E444" s="72"/>
      <c r="F444" s="44" t="str">
        <f t="shared" si="12"/>
        <v/>
      </c>
      <c r="G444" s="54"/>
      <c r="H444" s="45"/>
      <c r="I444" s="25" t="str">
        <f t="shared" si="13"/>
        <v/>
      </c>
      <c r="J444" s="26"/>
    </row>
    <row r="445" spans="1:10" x14ac:dyDescent="0.4">
      <c r="A445" s="28"/>
      <c r="B445" s="43"/>
      <c r="C445" s="71"/>
      <c r="D445" s="71"/>
      <c r="E445" s="72"/>
      <c r="F445" s="44" t="str">
        <f t="shared" si="12"/>
        <v/>
      </c>
      <c r="G445" s="54"/>
      <c r="H445" s="45"/>
      <c r="I445" s="25" t="str">
        <f t="shared" si="13"/>
        <v/>
      </c>
      <c r="J445" s="26"/>
    </row>
    <row r="446" spans="1:10" x14ac:dyDescent="0.4">
      <c r="A446" s="28"/>
      <c r="B446" s="43"/>
      <c r="C446" s="71"/>
      <c r="D446" s="71"/>
      <c r="E446" s="72"/>
      <c r="F446" s="44" t="str">
        <f t="shared" si="12"/>
        <v/>
      </c>
      <c r="G446" s="54"/>
      <c r="H446" s="45"/>
      <c r="I446" s="25" t="str">
        <f t="shared" si="13"/>
        <v/>
      </c>
      <c r="J446" s="26"/>
    </row>
    <row r="447" spans="1:10" x14ac:dyDescent="0.4">
      <c r="A447" s="28"/>
      <c r="B447" s="43"/>
      <c r="C447" s="71"/>
      <c r="D447" s="71"/>
      <c r="E447" s="72"/>
      <c r="F447" s="44" t="str">
        <f t="shared" si="12"/>
        <v/>
      </c>
      <c r="G447" s="54"/>
      <c r="H447" s="45"/>
      <c r="I447" s="25" t="str">
        <f t="shared" si="13"/>
        <v/>
      </c>
      <c r="J447" s="26"/>
    </row>
    <row r="448" spans="1:10" x14ac:dyDescent="0.4">
      <c r="A448" s="28"/>
      <c r="B448" s="43"/>
      <c r="C448" s="71"/>
      <c r="D448" s="71"/>
      <c r="E448" s="72"/>
      <c r="F448" s="44" t="str">
        <f t="shared" si="12"/>
        <v/>
      </c>
      <c r="G448" s="54"/>
      <c r="H448" s="45"/>
      <c r="I448" s="25" t="str">
        <f t="shared" si="13"/>
        <v/>
      </c>
      <c r="J448" s="26"/>
    </row>
    <row r="449" spans="1:10" x14ac:dyDescent="0.4">
      <c r="A449" s="28"/>
      <c r="B449" s="43"/>
      <c r="C449" s="71"/>
      <c r="D449" s="71"/>
      <c r="E449" s="72"/>
      <c r="F449" s="44" t="str">
        <f t="shared" si="12"/>
        <v/>
      </c>
      <c r="G449" s="54"/>
      <c r="H449" s="45"/>
      <c r="I449" s="25" t="str">
        <f t="shared" si="13"/>
        <v/>
      </c>
      <c r="J449" s="26"/>
    </row>
    <row r="450" spans="1:10" x14ac:dyDescent="0.4">
      <c r="A450" s="28"/>
      <c r="B450" s="43"/>
      <c r="C450" s="71"/>
      <c r="D450" s="71"/>
      <c r="E450" s="72"/>
      <c r="F450" s="44" t="str">
        <f t="shared" si="12"/>
        <v/>
      </c>
      <c r="G450" s="54"/>
      <c r="H450" s="45"/>
      <c r="I450" s="25" t="str">
        <f t="shared" si="13"/>
        <v/>
      </c>
      <c r="J450" s="26"/>
    </row>
    <row r="451" spans="1:10" x14ac:dyDescent="0.4">
      <c r="A451" s="28"/>
      <c r="B451" s="43"/>
      <c r="C451" s="71"/>
      <c r="D451" s="71"/>
      <c r="E451" s="72"/>
      <c r="F451" s="44" t="str">
        <f t="shared" si="12"/>
        <v/>
      </c>
      <c r="G451" s="54"/>
      <c r="H451" s="45"/>
      <c r="I451" s="25" t="str">
        <f t="shared" si="13"/>
        <v/>
      </c>
      <c r="J451" s="26"/>
    </row>
    <row r="452" spans="1:10" x14ac:dyDescent="0.4">
      <c r="A452" s="28"/>
      <c r="B452" s="43"/>
      <c r="C452" s="71"/>
      <c r="D452" s="71"/>
      <c r="E452" s="72"/>
      <c r="F452" s="44" t="str">
        <f t="shared" ref="F452:F502" si="14">IF(E452="","",DATEDIF(C452,E452,"Y"))</f>
        <v/>
      </c>
      <c r="G452" s="54"/>
      <c r="H452" s="45"/>
      <c r="I452" s="25" t="str">
        <f t="shared" ref="I452:I502" si="15">IF(E452="","",DATEDIF(D452,E452,"M"))</f>
        <v/>
      </c>
      <c r="J452" s="26"/>
    </row>
    <row r="453" spans="1:10" x14ac:dyDescent="0.4">
      <c r="A453" s="28"/>
      <c r="B453" s="43"/>
      <c r="C453" s="71"/>
      <c r="D453" s="71"/>
      <c r="E453" s="72"/>
      <c r="F453" s="44" t="str">
        <f t="shared" si="14"/>
        <v/>
      </c>
      <c r="G453" s="54"/>
      <c r="H453" s="45"/>
      <c r="I453" s="25" t="str">
        <f t="shared" si="15"/>
        <v/>
      </c>
      <c r="J453" s="26"/>
    </row>
    <row r="454" spans="1:10" x14ac:dyDescent="0.4">
      <c r="A454" s="28"/>
      <c r="B454" s="43"/>
      <c r="C454" s="71"/>
      <c r="D454" s="71"/>
      <c r="E454" s="72"/>
      <c r="F454" s="44" t="str">
        <f t="shared" si="14"/>
        <v/>
      </c>
      <c r="G454" s="54"/>
      <c r="H454" s="45"/>
      <c r="I454" s="25" t="str">
        <f t="shared" si="15"/>
        <v/>
      </c>
      <c r="J454" s="26"/>
    </row>
    <row r="455" spans="1:10" x14ac:dyDescent="0.4">
      <c r="A455" s="28"/>
      <c r="B455" s="43"/>
      <c r="C455" s="71"/>
      <c r="D455" s="71"/>
      <c r="E455" s="72"/>
      <c r="F455" s="44" t="str">
        <f t="shared" si="14"/>
        <v/>
      </c>
      <c r="G455" s="54"/>
      <c r="H455" s="45"/>
      <c r="I455" s="25" t="str">
        <f t="shared" si="15"/>
        <v/>
      </c>
      <c r="J455" s="26"/>
    </row>
    <row r="456" spans="1:10" x14ac:dyDescent="0.4">
      <c r="A456" s="28"/>
      <c r="B456" s="43"/>
      <c r="C456" s="71"/>
      <c r="D456" s="71"/>
      <c r="E456" s="72"/>
      <c r="F456" s="44" t="str">
        <f t="shared" si="14"/>
        <v/>
      </c>
      <c r="G456" s="54"/>
      <c r="H456" s="45"/>
      <c r="I456" s="25" t="str">
        <f t="shared" si="15"/>
        <v/>
      </c>
      <c r="J456" s="26"/>
    </row>
    <row r="457" spans="1:10" x14ac:dyDescent="0.4">
      <c r="A457" s="28"/>
      <c r="B457" s="43"/>
      <c r="C457" s="71"/>
      <c r="D457" s="71"/>
      <c r="E457" s="72"/>
      <c r="F457" s="44" t="str">
        <f t="shared" si="14"/>
        <v/>
      </c>
      <c r="G457" s="54"/>
      <c r="H457" s="45"/>
      <c r="I457" s="25" t="str">
        <f t="shared" si="15"/>
        <v/>
      </c>
      <c r="J457" s="26"/>
    </row>
    <row r="458" spans="1:10" x14ac:dyDescent="0.4">
      <c r="A458" s="28"/>
      <c r="B458" s="43"/>
      <c r="C458" s="71"/>
      <c r="D458" s="71"/>
      <c r="E458" s="72"/>
      <c r="F458" s="44" t="str">
        <f t="shared" si="14"/>
        <v/>
      </c>
      <c r="G458" s="54"/>
      <c r="H458" s="45"/>
      <c r="I458" s="25" t="str">
        <f t="shared" si="15"/>
        <v/>
      </c>
      <c r="J458" s="26"/>
    </row>
    <row r="459" spans="1:10" x14ac:dyDescent="0.4">
      <c r="A459" s="28"/>
      <c r="B459" s="43"/>
      <c r="C459" s="71"/>
      <c r="D459" s="71"/>
      <c r="E459" s="72"/>
      <c r="F459" s="44" t="str">
        <f t="shared" si="14"/>
        <v/>
      </c>
      <c r="G459" s="54"/>
      <c r="H459" s="45"/>
      <c r="I459" s="25" t="str">
        <f t="shared" si="15"/>
        <v/>
      </c>
      <c r="J459" s="26"/>
    </row>
    <row r="460" spans="1:10" x14ac:dyDescent="0.4">
      <c r="A460" s="28"/>
      <c r="B460" s="43"/>
      <c r="C460" s="71"/>
      <c r="D460" s="71"/>
      <c r="E460" s="72"/>
      <c r="F460" s="44" t="str">
        <f t="shared" si="14"/>
        <v/>
      </c>
      <c r="G460" s="54"/>
      <c r="H460" s="45"/>
      <c r="I460" s="25" t="str">
        <f t="shared" si="15"/>
        <v/>
      </c>
      <c r="J460" s="26"/>
    </row>
    <row r="461" spans="1:10" x14ac:dyDescent="0.4">
      <c r="A461" s="28"/>
      <c r="B461" s="43"/>
      <c r="C461" s="71"/>
      <c r="D461" s="71"/>
      <c r="E461" s="72"/>
      <c r="F461" s="44" t="str">
        <f t="shared" si="14"/>
        <v/>
      </c>
      <c r="G461" s="54"/>
      <c r="H461" s="45"/>
      <c r="I461" s="25" t="str">
        <f t="shared" si="15"/>
        <v/>
      </c>
      <c r="J461" s="26"/>
    </row>
    <row r="462" spans="1:10" x14ac:dyDescent="0.4">
      <c r="A462" s="28"/>
      <c r="B462" s="43"/>
      <c r="C462" s="71"/>
      <c r="D462" s="71"/>
      <c r="E462" s="72"/>
      <c r="F462" s="44" t="str">
        <f t="shared" si="14"/>
        <v/>
      </c>
      <c r="G462" s="54"/>
      <c r="H462" s="45"/>
      <c r="I462" s="25" t="str">
        <f t="shared" si="15"/>
        <v/>
      </c>
      <c r="J462" s="26"/>
    </row>
    <row r="463" spans="1:10" x14ac:dyDescent="0.4">
      <c r="A463" s="28"/>
      <c r="B463" s="43"/>
      <c r="C463" s="71"/>
      <c r="D463" s="71"/>
      <c r="E463" s="72"/>
      <c r="F463" s="44" t="str">
        <f t="shared" si="14"/>
        <v/>
      </c>
      <c r="G463" s="54"/>
      <c r="H463" s="45"/>
      <c r="I463" s="25" t="str">
        <f t="shared" si="15"/>
        <v/>
      </c>
      <c r="J463" s="26"/>
    </row>
    <row r="464" spans="1:10" x14ac:dyDescent="0.4">
      <c r="A464" s="28"/>
      <c r="B464" s="43"/>
      <c r="C464" s="71"/>
      <c r="D464" s="71"/>
      <c r="E464" s="72"/>
      <c r="F464" s="44" t="str">
        <f t="shared" si="14"/>
        <v/>
      </c>
      <c r="G464" s="54"/>
      <c r="H464" s="45"/>
      <c r="I464" s="25" t="str">
        <f t="shared" si="15"/>
        <v/>
      </c>
      <c r="J464" s="26"/>
    </row>
    <row r="465" spans="1:10" x14ac:dyDescent="0.4">
      <c r="A465" s="28"/>
      <c r="B465" s="43"/>
      <c r="C465" s="71"/>
      <c r="D465" s="71"/>
      <c r="E465" s="72"/>
      <c r="F465" s="44" t="str">
        <f t="shared" si="14"/>
        <v/>
      </c>
      <c r="G465" s="54"/>
      <c r="H465" s="45"/>
      <c r="I465" s="25" t="str">
        <f t="shared" si="15"/>
        <v/>
      </c>
      <c r="J465" s="26"/>
    </row>
    <row r="466" spans="1:10" x14ac:dyDescent="0.4">
      <c r="A466" s="28"/>
      <c r="B466" s="43"/>
      <c r="C466" s="71"/>
      <c r="D466" s="71"/>
      <c r="E466" s="72"/>
      <c r="F466" s="44" t="str">
        <f t="shared" si="14"/>
        <v/>
      </c>
      <c r="G466" s="54"/>
      <c r="H466" s="45"/>
      <c r="I466" s="25" t="str">
        <f t="shared" si="15"/>
        <v/>
      </c>
      <c r="J466" s="26"/>
    </row>
    <row r="467" spans="1:10" x14ac:dyDescent="0.4">
      <c r="A467" s="28"/>
      <c r="B467" s="43"/>
      <c r="C467" s="71"/>
      <c r="D467" s="71"/>
      <c r="E467" s="72"/>
      <c r="F467" s="44" t="str">
        <f t="shared" si="14"/>
        <v/>
      </c>
      <c r="G467" s="54"/>
      <c r="H467" s="45"/>
      <c r="I467" s="25" t="str">
        <f t="shared" si="15"/>
        <v/>
      </c>
      <c r="J467" s="26"/>
    </row>
    <row r="468" spans="1:10" x14ac:dyDescent="0.4">
      <c r="A468" s="28"/>
      <c r="B468" s="43"/>
      <c r="C468" s="71"/>
      <c r="D468" s="71"/>
      <c r="E468" s="72"/>
      <c r="F468" s="44" t="str">
        <f t="shared" si="14"/>
        <v/>
      </c>
      <c r="G468" s="54"/>
      <c r="H468" s="45"/>
      <c r="I468" s="25" t="str">
        <f t="shared" si="15"/>
        <v/>
      </c>
      <c r="J468" s="26"/>
    </row>
    <row r="469" spans="1:10" x14ac:dyDescent="0.4">
      <c r="A469" s="28"/>
      <c r="B469" s="43"/>
      <c r="C469" s="71"/>
      <c r="D469" s="71"/>
      <c r="E469" s="72"/>
      <c r="F469" s="44" t="str">
        <f t="shared" si="14"/>
        <v/>
      </c>
      <c r="G469" s="54"/>
      <c r="H469" s="45"/>
      <c r="I469" s="25" t="str">
        <f t="shared" si="15"/>
        <v/>
      </c>
      <c r="J469" s="26"/>
    </row>
    <row r="470" spans="1:10" x14ac:dyDescent="0.4">
      <c r="A470" s="28"/>
      <c r="B470" s="43"/>
      <c r="C470" s="71"/>
      <c r="D470" s="71"/>
      <c r="E470" s="72"/>
      <c r="F470" s="44" t="str">
        <f t="shared" si="14"/>
        <v/>
      </c>
      <c r="G470" s="54"/>
      <c r="H470" s="45"/>
      <c r="I470" s="25" t="str">
        <f t="shared" si="15"/>
        <v/>
      </c>
      <c r="J470" s="26"/>
    </row>
    <row r="471" spans="1:10" x14ac:dyDescent="0.4">
      <c r="A471" s="28"/>
      <c r="B471" s="43"/>
      <c r="C471" s="71"/>
      <c r="D471" s="71"/>
      <c r="E471" s="72"/>
      <c r="F471" s="44" t="str">
        <f t="shared" si="14"/>
        <v/>
      </c>
      <c r="G471" s="54"/>
      <c r="H471" s="45"/>
      <c r="I471" s="25" t="str">
        <f t="shared" si="15"/>
        <v/>
      </c>
      <c r="J471" s="26"/>
    </row>
    <row r="472" spans="1:10" x14ac:dyDescent="0.4">
      <c r="A472" s="28"/>
      <c r="B472" s="43"/>
      <c r="C472" s="71"/>
      <c r="D472" s="71"/>
      <c r="E472" s="72"/>
      <c r="F472" s="44" t="str">
        <f t="shared" si="14"/>
        <v/>
      </c>
      <c r="G472" s="54"/>
      <c r="H472" s="45"/>
      <c r="I472" s="25" t="str">
        <f t="shared" si="15"/>
        <v/>
      </c>
      <c r="J472" s="26"/>
    </row>
    <row r="473" spans="1:10" x14ac:dyDescent="0.4">
      <c r="A473" s="28"/>
      <c r="B473" s="43"/>
      <c r="C473" s="71"/>
      <c r="D473" s="71"/>
      <c r="E473" s="72"/>
      <c r="F473" s="44" t="str">
        <f t="shared" si="14"/>
        <v/>
      </c>
      <c r="G473" s="54"/>
      <c r="H473" s="45"/>
      <c r="I473" s="25" t="str">
        <f t="shared" si="15"/>
        <v/>
      </c>
      <c r="J473" s="26"/>
    </row>
    <row r="474" spans="1:10" x14ac:dyDescent="0.4">
      <c r="A474" s="28"/>
      <c r="B474" s="43"/>
      <c r="C474" s="71"/>
      <c r="D474" s="71"/>
      <c r="E474" s="72"/>
      <c r="F474" s="44" t="str">
        <f t="shared" si="14"/>
        <v/>
      </c>
      <c r="G474" s="54"/>
      <c r="H474" s="45"/>
      <c r="I474" s="25" t="str">
        <f t="shared" si="15"/>
        <v/>
      </c>
      <c r="J474" s="26"/>
    </row>
    <row r="475" spans="1:10" x14ac:dyDescent="0.4">
      <c r="A475" s="28"/>
      <c r="B475" s="43"/>
      <c r="C475" s="71"/>
      <c r="D475" s="71"/>
      <c r="E475" s="72"/>
      <c r="F475" s="44" t="str">
        <f t="shared" si="14"/>
        <v/>
      </c>
      <c r="G475" s="54"/>
      <c r="H475" s="45"/>
      <c r="I475" s="25" t="str">
        <f t="shared" si="15"/>
        <v/>
      </c>
      <c r="J475" s="26"/>
    </row>
    <row r="476" spans="1:10" x14ac:dyDescent="0.4">
      <c r="A476" s="28"/>
      <c r="B476" s="43"/>
      <c r="C476" s="71"/>
      <c r="D476" s="71"/>
      <c r="E476" s="72"/>
      <c r="F476" s="44" t="str">
        <f t="shared" si="14"/>
        <v/>
      </c>
      <c r="G476" s="54"/>
      <c r="H476" s="45"/>
      <c r="I476" s="25" t="str">
        <f t="shared" si="15"/>
        <v/>
      </c>
      <c r="J476" s="26"/>
    </row>
    <row r="477" spans="1:10" x14ac:dyDescent="0.4">
      <c r="A477" s="28"/>
      <c r="B477" s="43"/>
      <c r="C477" s="71"/>
      <c r="D477" s="71"/>
      <c r="E477" s="72"/>
      <c r="F477" s="44" t="str">
        <f t="shared" si="14"/>
        <v/>
      </c>
      <c r="G477" s="54"/>
      <c r="H477" s="45"/>
      <c r="I477" s="25" t="str">
        <f t="shared" si="15"/>
        <v/>
      </c>
      <c r="J477" s="26"/>
    </row>
    <row r="478" spans="1:10" x14ac:dyDescent="0.4">
      <c r="A478" s="28"/>
      <c r="B478" s="43"/>
      <c r="C478" s="71"/>
      <c r="D478" s="71"/>
      <c r="E478" s="72"/>
      <c r="F478" s="44" t="str">
        <f t="shared" si="14"/>
        <v/>
      </c>
      <c r="G478" s="54"/>
      <c r="H478" s="45"/>
      <c r="I478" s="25" t="str">
        <f t="shared" si="15"/>
        <v/>
      </c>
      <c r="J478" s="26"/>
    </row>
    <row r="479" spans="1:10" x14ac:dyDescent="0.4">
      <c r="A479" s="28"/>
      <c r="B479" s="43"/>
      <c r="C479" s="71"/>
      <c r="D479" s="71"/>
      <c r="E479" s="72"/>
      <c r="F479" s="44" t="str">
        <f t="shared" si="14"/>
        <v/>
      </c>
      <c r="G479" s="54"/>
      <c r="H479" s="45"/>
      <c r="I479" s="25" t="str">
        <f t="shared" si="15"/>
        <v/>
      </c>
      <c r="J479" s="26"/>
    </row>
    <row r="480" spans="1:10" x14ac:dyDescent="0.4">
      <c r="A480" s="28"/>
      <c r="B480" s="43"/>
      <c r="C480" s="71"/>
      <c r="D480" s="71"/>
      <c r="E480" s="72"/>
      <c r="F480" s="44" t="str">
        <f t="shared" si="14"/>
        <v/>
      </c>
      <c r="G480" s="54"/>
      <c r="H480" s="45"/>
      <c r="I480" s="25" t="str">
        <f t="shared" si="15"/>
        <v/>
      </c>
      <c r="J480" s="26"/>
    </row>
    <row r="481" spans="1:10" x14ac:dyDescent="0.4">
      <c r="A481" s="28"/>
      <c r="B481" s="43"/>
      <c r="C481" s="71"/>
      <c r="D481" s="71"/>
      <c r="E481" s="72"/>
      <c r="F481" s="44" t="str">
        <f t="shared" si="14"/>
        <v/>
      </c>
      <c r="G481" s="54"/>
      <c r="H481" s="45"/>
      <c r="I481" s="25" t="str">
        <f t="shared" si="15"/>
        <v/>
      </c>
      <c r="J481" s="26"/>
    </row>
    <row r="482" spans="1:10" x14ac:dyDescent="0.4">
      <c r="A482" s="28"/>
      <c r="B482" s="43"/>
      <c r="C482" s="71"/>
      <c r="D482" s="71"/>
      <c r="E482" s="72"/>
      <c r="F482" s="44" t="str">
        <f t="shared" si="14"/>
        <v/>
      </c>
      <c r="G482" s="54"/>
      <c r="H482" s="45"/>
      <c r="I482" s="25" t="str">
        <f t="shared" si="15"/>
        <v/>
      </c>
      <c r="J482" s="26"/>
    </row>
    <row r="483" spans="1:10" x14ac:dyDescent="0.4">
      <c r="A483" s="28"/>
      <c r="B483" s="43"/>
      <c r="C483" s="71"/>
      <c r="D483" s="71"/>
      <c r="E483" s="72"/>
      <c r="F483" s="44" t="str">
        <f t="shared" si="14"/>
        <v/>
      </c>
      <c r="G483" s="54"/>
      <c r="H483" s="45"/>
      <c r="I483" s="25" t="str">
        <f t="shared" si="15"/>
        <v/>
      </c>
      <c r="J483" s="26"/>
    </row>
    <row r="484" spans="1:10" x14ac:dyDescent="0.4">
      <c r="A484" s="28"/>
      <c r="B484" s="43"/>
      <c r="C484" s="71"/>
      <c r="D484" s="71"/>
      <c r="E484" s="72"/>
      <c r="F484" s="44" t="str">
        <f t="shared" si="14"/>
        <v/>
      </c>
      <c r="G484" s="54"/>
      <c r="H484" s="45"/>
      <c r="I484" s="25" t="str">
        <f t="shared" si="15"/>
        <v/>
      </c>
      <c r="J484" s="26"/>
    </row>
    <row r="485" spans="1:10" x14ac:dyDescent="0.4">
      <c r="A485" s="28"/>
      <c r="B485" s="43"/>
      <c r="C485" s="71"/>
      <c r="D485" s="71"/>
      <c r="E485" s="72"/>
      <c r="F485" s="44" t="str">
        <f t="shared" si="14"/>
        <v/>
      </c>
      <c r="G485" s="54"/>
      <c r="H485" s="45"/>
      <c r="I485" s="25" t="str">
        <f t="shared" si="15"/>
        <v/>
      </c>
      <c r="J485" s="26"/>
    </row>
    <row r="486" spans="1:10" x14ac:dyDescent="0.4">
      <c r="A486" s="28"/>
      <c r="B486" s="43"/>
      <c r="C486" s="71"/>
      <c r="D486" s="71"/>
      <c r="E486" s="72"/>
      <c r="F486" s="44" t="str">
        <f t="shared" si="14"/>
        <v/>
      </c>
      <c r="G486" s="54"/>
      <c r="H486" s="45"/>
      <c r="I486" s="25" t="str">
        <f t="shared" si="15"/>
        <v/>
      </c>
      <c r="J486" s="26"/>
    </row>
    <row r="487" spans="1:10" x14ac:dyDescent="0.4">
      <c r="A487" s="28"/>
      <c r="B487" s="43"/>
      <c r="C487" s="71"/>
      <c r="D487" s="71"/>
      <c r="E487" s="72"/>
      <c r="F487" s="44" t="str">
        <f t="shared" si="14"/>
        <v/>
      </c>
      <c r="G487" s="54"/>
      <c r="H487" s="45"/>
      <c r="I487" s="25" t="str">
        <f t="shared" si="15"/>
        <v/>
      </c>
      <c r="J487" s="26"/>
    </row>
    <row r="488" spans="1:10" x14ac:dyDescent="0.4">
      <c r="A488" s="28"/>
      <c r="B488" s="43"/>
      <c r="C488" s="71"/>
      <c r="D488" s="71"/>
      <c r="E488" s="72"/>
      <c r="F488" s="44" t="str">
        <f t="shared" si="14"/>
        <v/>
      </c>
      <c r="G488" s="54"/>
      <c r="H488" s="45"/>
      <c r="I488" s="25" t="str">
        <f t="shared" si="15"/>
        <v/>
      </c>
      <c r="J488" s="26"/>
    </row>
    <row r="489" spans="1:10" x14ac:dyDescent="0.4">
      <c r="A489" s="28"/>
      <c r="B489" s="43"/>
      <c r="C489" s="71"/>
      <c r="D489" s="71"/>
      <c r="E489" s="72"/>
      <c r="F489" s="44" t="str">
        <f t="shared" si="14"/>
        <v/>
      </c>
      <c r="G489" s="54"/>
      <c r="H489" s="45"/>
      <c r="I489" s="25" t="str">
        <f t="shared" si="15"/>
        <v/>
      </c>
      <c r="J489" s="26"/>
    </row>
    <row r="490" spans="1:10" x14ac:dyDescent="0.4">
      <c r="A490" s="28"/>
      <c r="B490" s="43"/>
      <c r="C490" s="71"/>
      <c r="D490" s="71"/>
      <c r="E490" s="72"/>
      <c r="F490" s="44" t="str">
        <f t="shared" si="14"/>
        <v/>
      </c>
      <c r="G490" s="54"/>
      <c r="H490" s="45"/>
      <c r="I490" s="25" t="str">
        <f t="shared" si="15"/>
        <v/>
      </c>
      <c r="J490" s="26"/>
    </row>
    <row r="491" spans="1:10" x14ac:dyDescent="0.4">
      <c r="A491" s="28"/>
      <c r="B491" s="43"/>
      <c r="C491" s="71"/>
      <c r="D491" s="71"/>
      <c r="E491" s="72"/>
      <c r="F491" s="44" t="str">
        <f t="shared" si="14"/>
        <v/>
      </c>
      <c r="G491" s="54"/>
      <c r="H491" s="45"/>
      <c r="I491" s="25" t="str">
        <f t="shared" si="15"/>
        <v/>
      </c>
      <c r="J491" s="26"/>
    </row>
    <row r="492" spans="1:10" x14ac:dyDescent="0.4">
      <c r="A492" s="28"/>
      <c r="B492" s="43"/>
      <c r="C492" s="71"/>
      <c r="D492" s="71"/>
      <c r="E492" s="72"/>
      <c r="F492" s="44" t="str">
        <f t="shared" si="14"/>
        <v/>
      </c>
      <c r="G492" s="54"/>
      <c r="H492" s="45"/>
      <c r="I492" s="25" t="str">
        <f t="shared" si="15"/>
        <v/>
      </c>
      <c r="J492" s="26"/>
    </row>
    <row r="493" spans="1:10" x14ac:dyDescent="0.4">
      <c r="A493" s="28"/>
      <c r="B493" s="43"/>
      <c r="C493" s="71"/>
      <c r="D493" s="71"/>
      <c r="E493" s="72"/>
      <c r="F493" s="44" t="str">
        <f t="shared" si="14"/>
        <v/>
      </c>
      <c r="G493" s="54"/>
      <c r="H493" s="45"/>
      <c r="I493" s="25" t="str">
        <f t="shared" si="15"/>
        <v/>
      </c>
      <c r="J493" s="26"/>
    </row>
    <row r="494" spans="1:10" x14ac:dyDescent="0.4">
      <c r="A494" s="28"/>
      <c r="B494" s="43"/>
      <c r="C494" s="71"/>
      <c r="D494" s="71"/>
      <c r="E494" s="72"/>
      <c r="F494" s="44" t="str">
        <f t="shared" si="14"/>
        <v/>
      </c>
      <c r="G494" s="54"/>
      <c r="H494" s="45"/>
      <c r="I494" s="25" t="str">
        <f t="shared" si="15"/>
        <v/>
      </c>
      <c r="J494" s="26"/>
    </row>
    <row r="495" spans="1:10" x14ac:dyDescent="0.4">
      <c r="A495" s="28"/>
      <c r="B495" s="43"/>
      <c r="C495" s="71"/>
      <c r="D495" s="71"/>
      <c r="E495" s="72"/>
      <c r="F495" s="44" t="str">
        <f t="shared" si="14"/>
        <v/>
      </c>
      <c r="G495" s="54"/>
      <c r="H495" s="45"/>
      <c r="I495" s="25" t="str">
        <f t="shared" si="15"/>
        <v/>
      </c>
      <c r="J495" s="26"/>
    </row>
    <row r="496" spans="1:10" x14ac:dyDescent="0.4">
      <c r="A496" s="28"/>
      <c r="B496" s="43"/>
      <c r="C496" s="71"/>
      <c r="D496" s="71"/>
      <c r="E496" s="72"/>
      <c r="F496" s="44" t="str">
        <f t="shared" si="14"/>
        <v/>
      </c>
      <c r="G496" s="54"/>
      <c r="H496" s="45"/>
      <c r="I496" s="25" t="str">
        <f t="shared" si="15"/>
        <v/>
      </c>
      <c r="J496" s="26"/>
    </row>
    <row r="497" spans="1:10" x14ac:dyDescent="0.4">
      <c r="A497" s="28"/>
      <c r="B497" s="43"/>
      <c r="C497" s="71"/>
      <c r="D497" s="71"/>
      <c r="E497" s="72"/>
      <c r="F497" s="44" t="str">
        <f t="shared" si="14"/>
        <v/>
      </c>
      <c r="G497" s="54"/>
      <c r="H497" s="45"/>
      <c r="I497" s="25" t="str">
        <f t="shared" si="15"/>
        <v/>
      </c>
      <c r="J497" s="26"/>
    </row>
    <row r="498" spans="1:10" x14ac:dyDescent="0.4">
      <c r="A498" s="28"/>
      <c r="B498" s="43"/>
      <c r="C498" s="71"/>
      <c r="D498" s="71"/>
      <c r="E498" s="72"/>
      <c r="F498" s="44" t="str">
        <f t="shared" si="14"/>
        <v/>
      </c>
      <c r="G498" s="54"/>
      <c r="H498" s="45"/>
      <c r="I498" s="25" t="str">
        <f t="shared" si="15"/>
        <v/>
      </c>
      <c r="J498" s="26"/>
    </row>
    <row r="499" spans="1:10" x14ac:dyDescent="0.4">
      <c r="A499" s="28"/>
      <c r="B499" s="43"/>
      <c r="C499" s="71"/>
      <c r="D499" s="71"/>
      <c r="E499" s="72"/>
      <c r="F499" s="44" t="str">
        <f t="shared" si="14"/>
        <v/>
      </c>
      <c r="G499" s="54"/>
      <c r="H499" s="45"/>
      <c r="I499" s="25" t="str">
        <f t="shared" si="15"/>
        <v/>
      </c>
      <c r="J499" s="26"/>
    </row>
    <row r="500" spans="1:10" x14ac:dyDescent="0.4">
      <c r="A500" s="28"/>
      <c r="B500" s="43"/>
      <c r="C500" s="71"/>
      <c r="D500" s="71"/>
      <c r="E500" s="72"/>
      <c r="F500" s="44" t="str">
        <f t="shared" si="14"/>
        <v/>
      </c>
      <c r="G500" s="54"/>
      <c r="H500" s="45"/>
      <c r="I500" s="25" t="str">
        <f t="shared" si="15"/>
        <v/>
      </c>
      <c r="J500" s="26"/>
    </row>
    <row r="501" spans="1:10" x14ac:dyDescent="0.4">
      <c r="A501" s="28"/>
      <c r="B501" s="43"/>
      <c r="C501" s="71"/>
      <c r="D501" s="71"/>
      <c r="E501" s="72"/>
      <c r="F501" s="44" t="str">
        <f t="shared" si="14"/>
        <v/>
      </c>
      <c r="G501" s="54"/>
      <c r="H501" s="45"/>
      <c r="I501" s="25" t="str">
        <f t="shared" si="15"/>
        <v/>
      </c>
      <c r="J501" s="26"/>
    </row>
    <row r="502" spans="1:10" x14ac:dyDescent="0.4">
      <c r="A502" s="28"/>
      <c r="B502" s="43"/>
      <c r="C502" s="71"/>
      <c r="D502" s="71"/>
      <c r="E502" s="72"/>
      <c r="F502" s="44" t="str">
        <f t="shared" si="14"/>
        <v/>
      </c>
      <c r="G502" s="54"/>
      <c r="H502" s="45"/>
      <c r="I502" s="25" t="str">
        <f t="shared" si="15"/>
        <v/>
      </c>
      <c r="J502" s="26"/>
    </row>
  </sheetData>
  <sheetProtection sheet="1" objects="1" scenarios="1"/>
  <phoneticPr fontId="1"/>
  <dataValidations count="1">
    <dataValidation type="list" allowBlank="1" showInputMessage="1" showErrorMessage="1" sqref="H3:H502">
      <formula1>"①,②,③,④,⑤,⑥,⑦"</formula1>
    </dataValidation>
  </dataValidations>
  <pageMargins left="0.7" right="0.7" top="0.75" bottom="0.75" header="0.3" footer="0.3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2"/>
  <sheetViews>
    <sheetView showGridLines="0" view="pageBreakPreview" zoomScale="50" zoomScaleNormal="100" zoomScaleSheetLayoutView="50" workbookViewId="0">
      <selection activeCell="AF1" sqref="AF1"/>
    </sheetView>
  </sheetViews>
  <sheetFormatPr defaultColWidth="8.25" defaultRowHeight="13.5" x14ac:dyDescent="0.4"/>
  <cols>
    <col min="1" max="1" width="16" style="2" customWidth="1"/>
    <col min="2" max="10" width="17.25" style="2" customWidth="1"/>
    <col min="11" max="16384" width="8.25" style="2"/>
  </cols>
  <sheetData>
    <row r="1" spans="1:12" ht="31.5" customHeight="1" x14ac:dyDescent="0.4">
      <c r="A1" s="29" t="s">
        <v>110</v>
      </c>
      <c r="L1" s="3"/>
    </row>
    <row r="2" spans="1:12" ht="23.65" customHeight="1" thickBot="1" x14ac:dyDescent="0.45">
      <c r="B2" s="18" t="s">
        <v>7</v>
      </c>
      <c r="C2" s="18" t="s">
        <v>31</v>
      </c>
      <c r="D2" s="18" t="s">
        <v>32</v>
      </c>
      <c r="E2" s="18" t="s">
        <v>33</v>
      </c>
      <c r="F2" s="18" t="s">
        <v>34</v>
      </c>
      <c r="G2" s="18" t="s">
        <v>35</v>
      </c>
      <c r="H2" s="18" t="s">
        <v>36</v>
      </c>
      <c r="L2" s="3"/>
    </row>
    <row r="3" spans="1:12" ht="42.4" customHeight="1" thickTop="1" x14ac:dyDescent="0.4">
      <c r="A3" s="14" t="s">
        <v>30</v>
      </c>
      <c r="B3" s="15" t="s">
        <v>0</v>
      </c>
      <c r="C3" s="15" t="s">
        <v>1</v>
      </c>
      <c r="D3" s="15" t="s">
        <v>2</v>
      </c>
      <c r="E3" s="15" t="s">
        <v>3</v>
      </c>
      <c r="F3" s="22" t="s">
        <v>39</v>
      </c>
      <c r="G3" s="15" t="s">
        <v>38</v>
      </c>
      <c r="H3" s="15" t="s">
        <v>6</v>
      </c>
      <c r="I3" s="73" t="s">
        <v>8</v>
      </c>
      <c r="J3" s="73"/>
    </row>
    <row r="4" spans="1:12" ht="27" x14ac:dyDescent="0.4">
      <c r="A4" s="23" t="s">
        <v>41</v>
      </c>
      <c r="B4" s="8">
        <f>COUNTIFS(乳児院!$H$3:$H$502,"①",乳児院!$I$3:$I$502,0)+COUNTIFS(乳児院!$H$3:$H$502,"①",乳児院!$I$3:$I$502,1)+COUNTIFS(乳児院!$H$3:$H$502,"①",乳児院!$I$3:$I$502,2)</f>
        <v>0</v>
      </c>
      <c r="C4" s="8">
        <f>COUNTIFS(乳児院!$H$3:$H$502,"②",乳児院!$I$3:$I$502,0)+COUNTIFS(乳児院!$H$3:$H$502,"②",乳児院!$I$3:$I$502,1)+COUNTIFS(乳児院!$H$3:$H$502,"②",乳児院!$I$3:$I$502,2)</f>
        <v>0</v>
      </c>
      <c r="D4" s="8">
        <f>COUNTIFS(乳児院!$H$3:$H$502,"③",乳児院!$I$3:$I$502,0)+COUNTIFS(乳児院!$H$3:$H$502,"③",乳児院!$I$3:$I$502,1)+COUNTIFS(乳児院!$H$3:$H$502,"③",乳児院!$I$3:$I$502,2)</f>
        <v>0</v>
      </c>
      <c r="E4" s="8">
        <f>COUNTIFS(乳児院!$H$3:$H$502,"④",乳児院!$I$3:$I$502,0)+COUNTIFS(乳児院!$H$3:$H$502,"④",乳児院!$I$3:$I$502,1)+COUNTIFS(乳児院!$H$3:$H$502,"④",乳児院!$I$3:$I$502,2)</f>
        <v>0</v>
      </c>
      <c r="F4" s="8">
        <f>COUNTIFS(乳児院!$H$3:$H$502,"⑤",乳児院!$I$3:$I$502,0)+COUNTIFS(乳児院!$H$3:$H$502,"⑤",乳児院!$I$3:$I$502,1)+COUNTIFS(乳児院!$H$3:$H$502,"⑤",乳児院!$I$3:$I$502,2)</f>
        <v>0</v>
      </c>
      <c r="G4" s="8">
        <f>COUNTIFS(乳児院!$H$3:$H$502,"⑥",乳児院!$I$3:$I$502,0)+COUNTIFS(乳児院!$H$3:$H$502,"⑥",乳児院!$I$3:$I$502,1)+COUNTIFS(乳児院!$H$3:$H$502,"⑥",乳児院!$I$3:$I$502,2)</f>
        <v>0</v>
      </c>
      <c r="H4" s="8">
        <f>COUNTIFS(乳児院!$H$3:$H$502,"⑦",乳児院!$I$3:$I$502,0)+COUNTIFS(乳児院!$H$3:$H$502,"⑦",乳児院!$I$3:$I$502,1)+COUNTIFS(乳児院!$H$3:$H$502,"⑦",乳児院!$I$3:$I$502,2)</f>
        <v>0</v>
      </c>
      <c r="I4" s="9">
        <f t="shared" ref="I4:I19" si="0">SUM(B4:H4)</f>
        <v>0</v>
      </c>
      <c r="J4" s="10" t="e">
        <f t="shared" ref="J4:J20" si="1">I4/$I$20</f>
        <v>#DIV/0!</v>
      </c>
    </row>
    <row r="5" spans="1:12" ht="28.5" x14ac:dyDescent="0.4">
      <c r="A5" s="24" t="s">
        <v>40</v>
      </c>
      <c r="B5" s="8">
        <f>COUNTIFS(乳児院!$H$3:$H$502,"①",乳児院!$I$3:$I$502,3)+COUNTIFS(乳児院!$H$3:$H$502,"①",乳児院!$I$3:$I$502,4)+COUNTIFS(乳児院!$H$3:$H$502,"①",乳児院!$I$3:$I$502,5)</f>
        <v>0</v>
      </c>
      <c r="C5" s="8">
        <f>COUNTIFS(乳児院!$H$3:$H$502,"②",乳児院!$I$3:$I$502,3)+COUNTIFS(乳児院!$H$3:$H$502,"②",乳児院!$I$3:$I$502,4)+COUNTIFS(乳児院!$H$3:$H$502,"②",乳児院!$I$3:$I$502,5)</f>
        <v>0</v>
      </c>
      <c r="D5" s="8">
        <f>COUNTIFS(乳児院!$H$3:$H$502,"③",乳児院!$I$3:$I$502,3)+COUNTIFS(乳児院!$H$3:$H$502,"③",乳児院!$I$3:$I$502,4)+COUNTIFS(乳児院!$H$3:$H$502,"③",乳児院!$I$3:$I$502,5)</f>
        <v>0</v>
      </c>
      <c r="E5" s="8">
        <f>COUNTIFS(乳児院!$H$3:$H$502,"④",乳児院!$I$3:$I$502,3)+COUNTIFS(乳児院!$H$3:$H$502,"④",乳児院!$I$3:$I$502,4)+COUNTIFS(乳児院!$H$3:$H$502,"④",乳児院!$I$3:$I$502,5)</f>
        <v>0</v>
      </c>
      <c r="F5" s="8">
        <f>COUNTIFS(乳児院!$H$3:$H$502,"⑤",乳児院!$I$3:$I$502,3)+COUNTIFS(乳児院!$H$3:$H$502,"⑤",乳児院!$I$3:$I$502,4)+COUNTIFS(乳児院!$H$3:$H$502,"⑤",乳児院!$I$3:$I$502,5)</f>
        <v>0</v>
      </c>
      <c r="G5" s="8">
        <f>COUNTIFS(乳児院!$H$3:$H$502,"⑥",乳児院!$I$3:$I$502,3)+COUNTIFS(乳児院!$H$3:$H$502,"⑥",乳児院!$I$3:$I$502,4)+COUNTIFS(乳児院!$H$3:$H$502,"⑥",乳児院!$I$3:$I$502,5)</f>
        <v>0</v>
      </c>
      <c r="H5" s="8">
        <f>COUNTIFS(乳児院!$H$3:$H$502,"⑦",乳児院!$I$3:$I$502,3)+COUNTIFS(乳児院!$H$3:$H$502,"⑦",乳児院!$I$3:$I$502,4)+COUNTIFS(乳児院!$H$3:$H$502,"⑦",乳児院!$I$3:$I$502,5)</f>
        <v>0</v>
      </c>
      <c r="I5" s="9">
        <f t="shared" si="0"/>
        <v>0</v>
      </c>
      <c r="J5" s="10" t="e">
        <f t="shared" si="1"/>
        <v>#DIV/0!</v>
      </c>
    </row>
    <row r="6" spans="1:12" ht="28.5" x14ac:dyDescent="0.4">
      <c r="A6" s="24" t="s">
        <v>42</v>
      </c>
      <c r="B6" s="8">
        <f>COUNTIFS(乳児院!$H$3:$H$502,"①",乳児院!$I$3:$I$502,6)+COUNTIFS(乳児院!$H$3:$H$502,"①",乳児院!$I$3:$I$502,7)+COUNTIFS(乳児院!$H$3:$H$502,"①",乳児院!$I$3:$I$502,8)</f>
        <v>0</v>
      </c>
      <c r="C6" s="8">
        <f>COUNTIFS(乳児院!$H$3:$H$502,"②",乳児院!$I$3:$I$502,6)+COUNTIFS(乳児院!$H$3:$H$502,"②",乳児院!$I$3:$I$502,7)+COUNTIFS(乳児院!$H$3:$H$502,"②",乳児院!$I$3:$I$502,8)</f>
        <v>0</v>
      </c>
      <c r="D6" s="8">
        <f>COUNTIFS(乳児院!$H$3:$H$502,"③",乳児院!$I$3:$I$502,6)+COUNTIFS(乳児院!$H$3:$H$502,"③",乳児院!$I$3:$I$502,7)+COUNTIFS(乳児院!$H$3:$H$502,"③",乳児院!$I$3:$I$502,8)</f>
        <v>0</v>
      </c>
      <c r="E6" s="8">
        <f>COUNTIFS(乳児院!$H$3:$H$502,"④",乳児院!$I$3:$I$502,6)+COUNTIFS(乳児院!$H$3:$H$502,"④",乳児院!$I$3:$I$502,7)+COUNTIFS(乳児院!$H$3:$H$502,"④",乳児院!$I$3:$I$502,8)</f>
        <v>0</v>
      </c>
      <c r="F6" s="8">
        <f>COUNTIFS(乳児院!$H$3:$H$502,"⑤",乳児院!$I$3:$I$502,6)+COUNTIFS(乳児院!$H$3:$H$502,"⑤",乳児院!$I$3:$I$502,7)+COUNTIFS(乳児院!$H$3:$H$502,"⑤",乳児院!$I$3:$I$502,8)</f>
        <v>0</v>
      </c>
      <c r="G6" s="8">
        <f>COUNTIFS(乳児院!$H$3:$H$502,"⑥",乳児院!$I$3:$I$502,6)+COUNTIFS(乳児院!$H$3:$H$502,"⑥",乳児院!$I$3:$I$502,7)+COUNTIFS(乳児院!$H$3:$H$502,"⑥",乳児院!$I$3:$I$502,8)</f>
        <v>0</v>
      </c>
      <c r="H6" s="8">
        <f>COUNTIFS(乳児院!$H$3:$H$502,"⑦",乳児院!$I$3:$I$502,6)+COUNTIFS(乳児院!$H$3:$H$502,"⑦",乳児院!$I$3:$I$502,7)+COUNTIFS(乳児院!$H$3:$H$502,"⑦",乳児院!$I$3:$I$502,8)</f>
        <v>0</v>
      </c>
      <c r="I6" s="9">
        <f t="shared" si="0"/>
        <v>0</v>
      </c>
      <c r="J6" s="10" t="e">
        <f t="shared" si="1"/>
        <v>#DIV/0!</v>
      </c>
    </row>
    <row r="7" spans="1:12" ht="28.5" x14ac:dyDescent="0.4">
      <c r="A7" s="24" t="s">
        <v>43</v>
      </c>
      <c r="B7" s="8">
        <f>COUNTIFS(乳児院!$H$3:$H$502,"①",乳児院!$I$3:$I$502,9)+COUNTIFS(乳児院!$H$3:$H$502,"①",乳児院!$I$3:$I$502,10)+COUNTIFS(乳児院!$H$3:$H$502,"①",乳児院!$I$3:$I$502,11)</f>
        <v>0</v>
      </c>
      <c r="C7" s="8">
        <f>COUNTIFS(乳児院!$H$3:$H$502,"②",乳児院!$I$3:$I$502,9)+COUNTIFS(乳児院!$H$3:$H$502,"②",乳児院!$I$3:$I$502,10)+COUNTIFS(乳児院!$H$3:$H$502,"②",乳児院!$I$3:$I$502,11)</f>
        <v>0</v>
      </c>
      <c r="D7" s="8">
        <f>COUNTIFS(乳児院!$H$3:$H$502,"③",乳児院!$I$3:$I$502,9)+COUNTIFS(乳児院!$H$3:$H$502,"③",乳児院!$I$3:$I$502,10)+COUNTIFS(乳児院!$H$3:$H$502,"③",乳児院!$I$3:$I$502,11)</f>
        <v>0</v>
      </c>
      <c r="E7" s="8">
        <f>COUNTIFS(乳児院!$H$3:$H$502,"④",乳児院!$I$3:$I$502,9)+COUNTIFS(乳児院!$H$3:$H$502,"④",乳児院!$I$3:$I$502,10)+COUNTIFS(乳児院!$H$3:$H$502,"④",乳児院!$I$3:$I$502,11)</f>
        <v>0</v>
      </c>
      <c r="F7" s="8">
        <f>COUNTIFS(乳児院!$H$3:$H$502,"⑤",乳児院!$I$3:$I$502,9)+COUNTIFS(乳児院!$H$3:$H$502,"⑤",乳児院!$I$3:$I$502,10)+COUNTIFS(乳児院!$H$3:$H$502,"⑤",乳児院!$I$3:$I$502,11)</f>
        <v>0</v>
      </c>
      <c r="G7" s="8">
        <f>COUNTIFS(乳児院!$H$3:$H$502,"⑥",乳児院!$I$3:$I$502,9)+COUNTIFS(乳児院!$H$3:$H$502,"⑥",乳児院!$I$3:$I$502,10)+COUNTIFS(乳児院!$H$3:$H$502,"⑥",乳児院!$I$3:$I$502,11)</f>
        <v>0</v>
      </c>
      <c r="H7" s="8">
        <f>COUNTIFS(乳児院!$H$3:$H$502,"⑦",乳児院!$I$3:$I$502,9)+COUNTIFS(乳児院!$H$3:$H$502,"⑦",乳児院!$I$3:$I$502,10)+COUNTIFS(乳児院!$H$3:$H$502,"⑦",乳児院!$I$3:$I$502,11)</f>
        <v>0</v>
      </c>
      <c r="I7" s="9">
        <f t="shared" si="0"/>
        <v>0</v>
      </c>
      <c r="J7" s="10" t="e">
        <f t="shared" si="1"/>
        <v>#DIV/0!</v>
      </c>
    </row>
    <row r="8" spans="1:12" ht="28.5" x14ac:dyDescent="0.4">
      <c r="A8" s="24" t="s">
        <v>44</v>
      </c>
      <c r="B8" s="8">
        <f>COUNTIFS(乳児院!$H$3:$H$502,"①",乳児院!$I$3:$I$502,12)+COUNTIFS(乳児院!$H$3:$H$502,"①",乳児院!$I$3:$I$502,13)+COUNTIFS(乳児院!$H$3:$H$502,"①",乳児院!$I$3:$I$502,14)</f>
        <v>0</v>
      </c>
      <c r="C8" s="8">
        <f>COUNTIFS(乳児院!$H$3:$H$502,"②",乳児院!$I$3:$I$502,12)+COUNTIFS(乳児院!$H$3:$H$502,"②",乳児院!$I$3:$I$502,13)+COUNTIFS(乳児院!$H$3:$H$502,"②",乳児院!$I$3:$I$502,14)</f>
        <v>0</v>
      </c>
      <c r="D8" s="8">
        <f>COUNTIFS(乳児院!$H$3:$H$502,"③",乳児院!$I$3:$I$502,12)+COUNTIFS(乳児院!$H$3:$H$502,"③",乳児院!$I$3:$I$502,13)+COUNTIFS(乳児院!$H$3:$H$502,"③",乳児院!$I$3:$I$502,14)</f>
        <v>0</v>
      </c>
      <c r="E8" s="8">
        <f>COUNTIFS(乳児院!$H$3:$H$502,"④",乳児院!$I$3:$I$502,12)+COUNTIFS(乳児院!$H$3:$H$502,"④",乳児院!$I$3:$I$502,13)+COUNTIFS(乳児院!$H$3:$H$502,"④",乳児院!$I$3:$I$502,14)</f>
        <v>0</v>
      </c>
      <c r="F8" s="8">
        <f>COUNTIFS(乳児院!$H$3:$H$502,"⑤",乳児院!$I$3:$I$502,12)+COUNTIFS(乳児院!$H$3:$H$502,"⑤",乳児院!$I$3:$I$502,13)+COUNTIFS(乳児院!$H$3:$H$502,"⑤",乳児院!$I$3:$I$502,14)</f>
        <v>0</v>
      </c>
      <c r="G8" s="8">
        <f>COUNTIFS(乳児院!$H$3:$H$502,"⑥",乳児院!$I$3:$I$502,12)+COUNTIFS(乳児院!$H$3:$H$502,"⑥",乳児院!$I$3:$I$502,13)+COUNTIFS(乳児院!$H$3:$H$502,"⑥",乳児院!$I$3:$I$502,14)</f>
        <v>0</v>
      </c>
      <c r="H8" s="8">
        <f>COUNTIFS(乳児院!$H$3:$H$502,"⑦",乳児院!$I$3:$I$502,12)+COUNTIFS(乳児院!$H$3:$H$502,"⑦",乳児院!$I$3:$I$502,13)+COUNTIFS(乳児院!$H$3:$H$502,"⑦",乳児院!$I$3:$I$502,14)</f>
        <v>0</v>
      </c>
      <c r="I8" s="9">
        <f t="shared" si="0"/>
        <v>0</v>
      </c>
      <c r="J8" s="10" t="e">
        <f t="shared" si="1"/>
        <v>#DIV/0!</v>
      </c>
    </row>
    <row r="9" spans="1:12" ht="28.5" x14ac:dyDescent="0.4">
      <c r="A9" s="24" t="s">
        <v>45</v>
      </c>
      <c r="B9" s="8">
        <f>COUNTIFS(乳児院!$H$3:$H$502,"①",乳児院!$I$3:$I$502,15)+COUNTIFS(乳児院!$H$3:$H$502,"①",乳児院!$I$3:$I$502,16)+COUNTIFS(乳児院!$H$3:$H$502,"①",乳児院!$I$3:$I$502,17)</f>
        <v>0</v>
      </c>
      <c r="C9" s="8">
        <f>COUNTIFS(乳児院!$H$3:$H$502,"②",乳児院!$I$3:$I$502,15)+COUNTIFS(乳児院!$H$3:$H$502,"②",乳児院!$I$3:$I$502,16)+COUNTIFS(乳児院!$H$3:$H$502,"②",乳児院!$I$3:$I$502,17)</f>
        <v>0</v>
      </c>
      <c r="D9" s="8">
        <f>COUNTIFS(乳児院!$H$3:$H$502,"③",乳児院!$I$3:$I$502,15)+COUNTIFS(乳児院!$H$3:$H$502,"③",乳児院!$I$3:$I$502,16)+COUNTIFS(乳児院!$H$3:$H$502,"③",乳児院!$I$3:$I$502,17)</f>
        <v>0</v>
      </c>
      <c r="E9" s="8">
        <f>COUNTIFS(乳児院!$H$3:$H$502,"④",乳児院!$I$3:$I$502,15)+COUNTIFS(乳児院!$H$3:$H$502,"④",乳児院!$I$3:$I$502,16)+COUNTIFS(乳児院!$H$3:$H$502,"④",乳児院!$I$3:$I$502,17)</f>
        <v>0</v>
      </c>
      <c r="F9" s="8">
        <f>COUNTIFS(乳児院!$H$3:$H$502,"⑤",乳児院!$I$3:$I$502,15)+COUNTIFS(乳児院!$H$3:$H$502,"⑤",乳児院!$I$3:$I$502,16)+COUNTIFS(乳児院!$H$3:$H$502,"⑤",乳児院!$I$3:$I$502,17)</f>
        <v>0</v>
      </c>
      <c r="G9" s="8">
        <f>COUNTIFS(乳児院!$H$3:$H$502,"⑥",乳児院!$I$3:$I$502,15)+COUNTIFS(乳児院!$H$3:$H$502,"⑥",乳児院!$I$3:$I$502,16)+COUNTIFS(乳児院!$H$3:$H$502,"⑥",乳児院!$I$3:$I$502,17)</f>
        <v>0</v>
      </c>
      <c r="H9" s="8">
        <f>COUNTIFS(乳児院!$H$3:$H$502,"⑦",乳児院!$I$3:$I$502,15)+COUNTIFS(乳児院!$H$3:$H$502,"⑦",乳児院!$I$3:$I$502,16)+COUNTIFS(乳児院!$H$3:$H$502,"⑦",乳児院!$I$3:$I$502,17)</f>
        <v>0</v>
      </c>
      <c r="I9" s="9">
        <f t="shared" si="0"/>
        <v>0</v>
      </c>
      <c r="J9" s="10" t="e">
        <f t="shared" si="1"/>
        <v>#DIV/0!</v>
      </c>
    </row>
    <row r="10" spans="1:12" ht="28.5" x14ac:dyDescent="0.4">
      <c r="A10" s="24" t="s">
        <v>46</v>
      </c>
      <c r="B10" s="8">
        <f>COUNTIFS(乳児院!$H$3:$H$502,"①",乳児院!$I$3:$I$502,18)+COUNTIFS(乳児院!$H$3:$H$502,"①",乳児院!$I$3:$I$502,19)+COUNTIFS(乳児院!$H$3:$H$502,"①",乳児院!$I$3:$I$502,20)</f>
        <v>0</v>
      </c>
      <c r="C10" s="8">
        <f>COUNTIFS(乳児院!$H$3:$H$502,"②",乳児院!$I$3:$I$502,18)+COUNTIFS(乳児院!$H$3:$H$502,"②",乳児院!$I$3:$I$502,19)+COUNTIFS(乳児院!$H$3:$H$502,"②",乳児院!$I$3:$I$502,20)</f>
        <v>0</v>
      </c>
      <c r="D10" s="8">
        <f>COUNTIFS(乳児院!$H$3:$H$502,"③",乳児院!$I$3:$I$502,18)+COUNTIFS(乳児院!$H$3:$H$502,"③",乳児院!$I$3:$I$502,19)+COUNTIFS(乳児院!$H$3:$H$502,"③",乳児院!$I$3:$I$502,20)</f>
        <v>0</v>
      </c>
      <c r="E10" s="8">
        <f>COUNTIFS(乳児院!$H$3:$H$502,"④",乳児院!$I$3:$I$502,18)+COUNTIFS(乳児院!$H$3:$H$502,"④",乳児院!$I$3:$I$502,19)+COUNTIFS(乳児院!$H$3:$H$502,"④",乳児院!$I$3:$I$502,20)</f>
        <v>0</v>
      </c>
      <c r="F10" s="8">
        <f>COUNTIFS(乳児院!$H$3:$H$502,"⑤",乳児院!$I$3:$I$502,18)+COUNTIFS(乳児院!$H$3:$H$502,"⑤",乳児院!$I$3:$I$502,19)+COUNTIFS(乳児院!$H$3:$H$502,"⑤",乳児院!$I$3:$I$502,20)</f>
        <v>0</v>
      </c>
      <c r="G10" s="8">
        <f>COUNTIFS(乳児院!$H$3:$H$502,"⑥",乳児院!$I$3:$I$502,18)+COUNTIFS(乳児院!$H$3:$H$502,"⑥",乳児院!$I$3:$I$502,19)+COUNTIFS(乳児院!$H$3:$H$502,"⑥",乳児院!$I$3:$I$502,20)</f>
        <v>0</v>
      </c>
      <c r="H10" s="8">
        <f>COUNTIFS(乳児院!$H$3:$H$502,"⑦",乳児院!$I$3:$I$502,18)+COUNTIFS(乳児院!$H$3:$H$502,"⑦",乳児院!$I$3:$I$502,19)+COUNTIFS(乳児院!$H$3:$H$502,"⑦",乳児院!$I$3:$I$502,20)</f>
        <v>0</v>
      </c>
      <c r="I10" s="9">
        <f t="shared" si="0"/>
        <v>0</v>
      </c>
      <c r="J10" s="10" t="e">
        <f t="shared" si="1"/>
        <v>#DIV/0!</v>
      </c>
    </row>
    <row r="11" spans="1:12" ht="28.5" x14ac:dyDescent="0.4">
      <c r="A11" s="24" t="s">
        <v>47</v>
      </c>
      <c r="B11" s="8">
        <f>COUNTIFS(乳児院!$H$3:$H$502,"①",乳児院!$I$3:$I$502,21)+COUNTIFS(乳児院!$H$3:$H$502,"①",乳児院!$I$3:$I$502,22)+COUNTIFS(乳児院!$H$3:$H$502,"①",乳児院!$I$3:$I$502,23)</f>
        <v>0</v>
      </c>
      <c r="C11" s="8">
        <f>COUNTIFS(乳児院!$H$3:$H$502,"②",乳児院!$I$3:$I$502,21)+COUNTIFS(乳児院!$H$3:$H$502,"②",乳児院!$I$3:$I$502,22)+COUNTIFS(乳児院!$H$3:$H$502,"②",乳児院!$I$3:$I$502,23)</f>
        <v>0</v>
      </c>
      <c r="D11" s="8">
        <f>COUNTIFS(乳児院!$H$3:$H$502,"③",乳児院!$I$3:$I$502,21)+COUNTIFS(乳児院!$H$3:$H$502,"③",乳児院!$I$3:$I$502,22)+COUNTIFS(乳児院!$H$3:$H$502,"③",乳児院!$I$3:$I$502,23)</f>
        <v>0</v>
      </c>
      <c r="E11" s="8">
        <f>COUNTIFS(乳児院!$H$3:$H$502,"④",乳児院!$I$3:$I$502,21)+COUNTIFS(乳児院!$H$3:$H$502,"④",乳児院!$I$3:$I$502,22)+COUNTIFS(乳児院!$H$3:$H$502,"④",乳児院!$I$3:$I$502,23)</f>
        <v>0</v>
      </c>
      <c r="F11" s="8">
        <f>COUNTIFS(乳児院!$H$3:$H$502,"⑤",乳児院!$I$3:$I$502,21)+COUNTIFS(乳児院!$H$3:$H$502,"⑤",乳児院!$I$3:$I$502,22)+COUNTIFS(乳児院!$H$3:$H$502,"⑤",乳児院!$I$3:$I$502,23)</f>
        <v>0</v>
      </c>
      <c r="G11" s="8">
        <f>COUNTIFS(乳児院!$H$3:$H$502,"⑥",乳児院!$I$3:$I$502,21)+COUNTIFS(乳児院!$H$3:$H$502,"⑥",乳児院!$I$3:$I$502,22)+COUNTIFS(乳児院!$H$3:$H$502,"⑥",乳児院!$I$3:$I$502,23)</f>
        <v>0</v>
      </c>
      <c r="H11" s="8">
        <f>COUNTIFS(乳児院!$H$3:$H$502,"⑦",乳児院!$I$3:$I$502,21)+COUNTIFS(乳児院!$H$3:$H$502,"⑦",乳児院!$I$3:$I$502,22)+COUNTIFS(乳児院!$H$3:$H$502,"⑦",乳児院!$I$3:$I$502,23)</f>
        <v>0</v>
      </c>
      <c r="I11" s="9">
        <f t="shared" si="0"/>
        <v>0</v>
      </c>
      <c r="J11" s="10" t="e">
        <f t="shared" si="1"/>
        <v>#DIV/0!</v>
      </c>
    </row>
    <row r="12" spans="1:12" ht="28.5" x14ac:dyDescent="0.4">
      <c r="A12" s="24" t="s">
        <v>48</v>
      </c>
      <c r="B12" s="8">
        <f>COUNTIFS(乳児院!$H$3:$H$502,"①",乳児院!$I$3:$I$502,24)+COUNTIFS(乳児院!$H$3:$H$502,"①",乳児院!$I$3:$I$502,25)+COUNTIFS(乳児院!$H$3:$H$502,"①",乳児院!$I$3:$I$502,26)</f>
        <v>0</v>
      </c>
      <c r="C12" s="8">
        <f>COUNTIFS(乳児院!$H$3:$H$502,"②",乳児院!$I$3:$I$502,24)+COUNTIFS(乳児院!$H$3:$H$502,"②",乳児院!$I$3:$I$502,25)+COUNTIFS(乳児院!$H$3:$H$502,"②",乳児院!$I$3:$I$502,26)</f>
        <v>0</v>
      </c>
      <c r="D12" s="8">
        <f>COUNTIFS(乳児院!$H$3:$H$502,"③",乳児院!$I$3:$I$502,24)+COUNTIFS(乳児院!$H$3:$H$502,"③",乳児院!$I$3:$I$502,25)+COUNTIFS(乳児院!$H$3:$H$502,"③",乳児院!$I$3:$I$502,26)</f>
        <v>0</v>
      </c>
      <c r="E12" s="8">
        <f>COUNTIFS(乳児院!$H$3:$H$502,"④",乳児院!$I$3:$I$502,24)+COUNTIFS(乳児院!$H$3:$H$502,"④",乳児院!$I$3:$I$502,25)+COUNTIFS(乳児院!$H$3:$H$502,"④",乳児院!$I$3:$I$502,26)</f>
        <v>0</v>
      </c>
      <c r="F12" s="8">
        <f>COUNTIFS(乳児院!$H$3:$H$502,"⑤",乳児院!$I$3:$I$502,24)+COUNTIFS(乳児院!$H$3:$H$502,"⑤",乳児院!$I$3:$I$502,25)+COUNTIFS(乳児院!$H$3:$H$502,"⑤",乳児院!$I$3:$I$502,26)</f>
        <v>0</v>
      </c>
      <c r="G12" s="8">
        <f>COUNTIFS(乳児院!$H$3:$H$502,"⑥",乳児院!$I$3:$I$502,24)+COUNTIFS(乳児院!$H$3:$H$502,"⑥",乳児院!$I$3:$I$502,25)+COUNTIFS(乳児院!$H$3:$H$502,"⑥",乳児院!$I$3:$I$502,26)</f>
        <v>0</v>
      </c>
      <c r="H12" s="8">
        <f>COUNTIFS(乳児院!$H$3:$H$502,"⑦",乳児院!$I$3:$I$502,24)+COUNTIFS(乳児院!$H$3:$H$502,"⑦",乳児院!$I$3:$I$502,25)+COUNTIFS(乳児院!$H$3:$H$502,"⑦",乳児院!$I$3:$I$502,26)</f>
        <v>0</v>
      </c>
      <c r="I12" s="9">
        <f t="shared" si="0"/>
        <v>0</v>
      </c>
      <c r="J12" s="10" t="e">
        <f t="shared" si="1"/>
        <v>#DIV/0!</v>
      </c>
    </row>
    <row r="13" spans="1:12" ht="28.5" x14ac:dyDescent="0.4">
      <c r="A13" s="24" t="s">
        <v>49</v>
      </c>
      <c r="B13" s="8">
        <f>COUNTIFS(乳児院!$H$3:$H$502,"①",乳児院!$I$3:$I$502,27)+COUNTIFS(乳児院!$H$3:$H$502,"①",乳児院!$I$3:$I$502,28)+COUNTIFS(乳児院!$H$3:$H$502,"①",乳児院!$I$3:$I$502,29)</f>
        <v>0</v>
      </c>
      <c r="C13" s="8">
        <f>COUNTIFS(乳児院!$H$3:$H$502,"②",乳児院!$I$3:$I$502,27)+COUNTIFS(乳児院!$H$3:$H$502,"②",乳児院!$I$3:$I$502,28)+COUNTIFS(乳児院!$H$3:$H$502,"②",乳児院!$I$3:$I$502,29)</f>
        <v>0</v>
      </c>
      <c r="D13" s="8">
        <f>COUNTIFS(乳児院!$H$3:$H$502,"③",乳児院!$I$3:$I$502,27)+COUNTIFS(乳児院!$H$3:$H$502,"③",乳児院!$I$3:$I$502,28)+COUNTIFS(乳児院!$H$3:$H$502,"③",乳児院!$I$3:$I$502,29)</f>
        <v>0</v>
      </c>
      <c r="E13" s="8">
        <f>COUNTIFS(乳児院!$H$3:$H$502,"④",乳児院!$I$3:$I$502,27)+COUNTIFS(乳児院!$H$3:$H$502,"④",乳児院!$I$3:$I$502,28)+COUNTIFS(乳児院!$H$3:$H$502,"④",乳児院!$I$3:$I$502,29)</f>
        <v>0</v>
      </c>
      <c r="F13" s="8">
        <f>COUNTIFS(乳児院!$H$3:$H$502,"⑤",乳児院!$I$3:$I$502,27)+COUNTIFS(乳児院!$H$3:$H$502,"⑤",乳児院!$I$3:$I$502,28)+COUNTIFS(乳児院!$H$3:$H$502,"⑤",乳児院!$I$3:$I$502,29)</f>
        <v>0</v>
      </c>
      <c r="G13" s="8">
        <f>COUNTIFS(乳児院!$H$3:$H$502,"⑥",乳児院!$I$3:$I$502,27)+COUNTIFS(乳児院!$H$3:$H$502,"⑥",乳児院!$I$3:$I$502,28)+COUNTIFS(乳児院!$H$3:$H$502,"⑥",乳児院!$I$3:$I$502,29)</f>
        <v>0</v>
      </c>
      <c r="H13" s="8">
        <f>COUNTIFS(乳児院!$H$3:$H$502,"⑦",乳児院!$I$3:$I$502,27)+COUNTIFS(乳児院!$H$3:$H$502,"⑦",乳児院!$I$3:$I$502,28)+COUNTIFS(乳児院!$H$3:$H$502,"⑦",乳児院!$I$3:$I$502,29)</f>
        <v>0</v>
      </c>
      <c r="I13" s="9">
        <f t="shared" si="0"/>
        <v>0</v>
      </c>
      <c r="J13" s="10" t="e">
        <f t="shared" si="1"/>
        <v>#DIV/0!</v>
      </c>
    </row>
    <row r="14" spans="1:12" ht="28.5" x14ac:dyDescent="0.4">
      <c r="A14" s="24" t="s">
        <v>50</v>
      </c>
      <c r="B14" s="8">
        <f>COUNTIFS(乳児院!$H$3:$H$502,"①",乳児院!$I$3:$I$502,30)+COUNTIFS(乳児院!$H$3:$H$502,"①",乳児院!$I$3:$I$502,31)+COUNTIFS(乳児院!$H$3:$H$502,"①",乳児院!$I$3:$I$502,32)</f>
        <v>0</v>
      </c>
      <c r="C14" s="8">
        <f>COUNTIFS(乳児院!$H$3:$H$502,"②",乳児院!$I$3:$I$502,30)+COUNTIFS(乳児院!$H$3:$H$502,"②",乳児院!$I$3:$I$502,31)+COUNTIFS(乳児院!$H$3:$H$502,"②",乳児院!$I$3:$I$502,32)</f>
        <v>0</v>
      </c>
      <c r="D14" s="8">
        <f>COUNTIFS(乳児院!$H$3:$H$502,"③",乳児院!$I$3:$I$502,30)+COUNTIFS(乳児院!$H$3:$H$502,"③",乳児院!$I$3:$I$502,31)+COUNTIFS(乳児院!$H$3:$H$502,"③",乳児院!$I$3:$I$502,32)</f>
        <v>0</v>
      </c>
      <c r="E14" s="8">
        <f>COUNTIFS(乳児院!$H$3:$H$502,"④",乳児院!$I$3:$I$502,30)+COUNTIFS(乳児院!$H$3:$H$502,"④",乳児院!$I$3:$I$502,31)+COUNTIFS(乳児院!$H$3:$H$502,"④",乳児院!$I$3:$I$502,32)</f>
        <v>0</v>
      </c>
      <c r="F14" s="8">
        <f>COUNTIFS(乳児院!$H$3:$H$502,"⑤",乳児院!$I$3:$I$502,30)+COUNTIFS(乳児院!$H$3:$H$502,"⑤",乳児院!$I$3:$I$502,31)+COUNTIFS(乳児院!$H$3:$H$502,"⑤",乳児院!$I$3:$I$502,32)</f>
        <v>0</v>
      </c>
      <c r="G14" s="8">
        <f>COUNTIFS(乳児院!$H$3:$H$502,"⑥",乳児院!$I$3:$I$502,30)+COUNTIFS(乳児院!$H$3:$H$502,"⑥",乳児院!$I$3:$I$502,31)+COUNTIFS(乳児院!$H$3:$H$502,"⑥",乳児院!$I$3:$I$502,32)</f>
        <v>0</v>
      </c>
      <c r="H14" s="8">
        <f>COUNTIFS(乳児院!$H$3:$H$502,"⑦",乳児院!$I$3:$I$502,30)+COUNTIFS(乳児院!$H$3:$H$502,"⑦",乳児院!$I$3:$I$502,31)+COUNTIFS(乳児院!$H$3:$H$502,"⑦",乳児院!$I$3:$I$502,32)</f>
        <v>0</v>
      </c>
      <c r="I14" s="9">
        <f t="shared" si="0"/>
        <v>0</v>
      </c>
      <c r="J14" s="10" t="e">
        <f t="shared" si="1"/>
        <v>#DIV/0!</v>
      </c>
    </row>
    <row r="15" spans="1:12" ht="28.5" x14ac:dyDescent="0.4">
      <c r="A15" s="24" t="s">
        <v>51</v>
      </c>
      <c r="B15" s="8">
        <f>COUNTIFS(乳児院!$H$3:$H$502,"①",乳児院!$I$3:$I$502,33)+COUNTIFS(乳児院!$H$3:$H$502,"①",乳児院!$I$3:$I$502,34)+COUNTIFS(乳児院!$H$3:$H$502,"①",乳児院!$I$3:$I$502,35)</f>
        <v>0</v>
      </c>
      <c r="C15" s="8">
        <f>COUNTIFS(乳児院!$H$3:$H$502,"②",乳児院!$I$3:$I$502,33)+COUNTIFS(乳児院!$H$3:$H$502,"②",乳児院!$I$3:$I$502,34)+COUNTIFS(乳児院!$H$3:$H$502,"②",乳児院!$I$3:$I$502,35)</f>
        <v>0</v>
      </c>
      <c r="D15" s="8">
        <f>COUNTIFS(乳児院!$H$3:$H$502,"③",乳児院!$I$3:$I$502,33)+COUNTIFS(乳児院!$H$3:$H$502,"③",乳児院!$I$3:$I$502,34)+COUNTIFS(乳児院!$H$3:$H$502,"③",乳児院!$I$3:$I$502,35)</f>
        <v>0</v>
      </c>
      <c r="E15" s="8">
        <f>COUNTIFS(乳児院!$H$3:$H$502,"④",乳児院!$I$3:$I$502,33)+COUNTIFS(乳児院!$H$3:$H$502,"④",乳児院!$I$3:$I$502,34)+COUNTIFS(乳児院!$H$3:$H$502,"④",乳児院!$I$3:$I$502,35)</f>
        <v>0</v>
      </c>
      <c r="F15" s="8">
        <f>COUNTIFS(乳児院!$H$3:$H$502,"⑤",乳児院!$I$3:$I$502,33)+COUNTIFS(乳児院!$H$3:$H$502,"⑤",乳児院!$I$3:$I$502,34)+COUNTIFS(乳児院!$H$3:$H$502,"⑤",乳児院!$I$3:$I$502,35)</f>
        <v>0</v>
      </c>
      <c r="G15" s="8">
        <f>COUNTIFS(乳児院!$H$3:$H$502,"⑥",乳児院!$I$3:$I$502,33)+COUNTIFS(乳児院!$H$3:$H$502,"⑥",乳児院!$I$3:$I$502,34)+COUNTIFS(乳児院!$H$3:$H$502,"⑥",乳児院!$I$3:$I$502,35)</f>
        <v>0</v>
      </c>
      <c r="H15" s="8">
        <f>COUNTIFS(乳児院!$H$3:$H$502,"⑦",乳児院!$I$3:$I$502,33)+COUNTIFS(乳児院!$H$3:$H$502,"⑦",乳児院!$I$3:$I$502,34)+COUNTIFS(乳児院!$H$3:$H$502,"⑦",乳児院!$I$3:$I$502,35)</f>
        <v>0</v>
      </c>
      <c r="I15" s="9">
        <f t="shared" si="0"/>
        <v>0</v>
      </c>
      <c r="J15" s="10" t="e">
        <f t="shared" si="1"/>
        <v>#DIV/0!</v>
      </c>
    </row>
    <row r="16" spans="1:12" ht="28.5" x14ac:dyDescent="0.4">
      <c r="A16" s="24" t="s">
        <v>52</v>
      </c>
      <c r="B16" s="8">
        <f>COUNTIFS(乳児院!$H$3:$H$502,"①",乳児院!$I$3:$I$502,36)+COUNTIFS(乳児院!$H$3:$H$502,"①",乳児院!$I$3:$I$502,37)+COUNTIFS(乳児院!$H$3:$H$502,"①",乳児院!$I$3:$I$502,38)</f>
        <v>0</v>
      </c>
      <c r="C16" s="8">
        <f>COUNTIFS(乳児院!$H$3:$H$502,"②",乳児院!$I$3:$I$502,36)+COUNTIFS(乳児院!$H$3:$H$502,"②",乳児院!$I$3:$I$502,37)+COUNTIFS(乳児院!$H$3:$H$502,"②",乳児院!$I$3:$I$502,38)</f>
        <v>0</v>
      </c>
      <c r="D16" s="8">
        <f>COUNTIFS(乳児院!$H$3:$H$502,"③",乳児院!$I$3:$I$502,36)+COUNTIFS(乳児院!$H$3:$H$502,"③",乳児院!$I$3:$I$502,37)+COUNTIFS(乳児院!$H$3:$H$502,"③",乳児院!$I$3:$I$502,38)</f>
        <v>0</v>
      </c>
      <c r="E16" s="8">
        <f>COUNTIFS(乳児院!$H$3:$H$502,"④",乳児院!$I$3:$I$502,36)+COUNTIFS(乳児院!$H$3:$H$502,"④",乳児院!$I$3:$I$502,37)+COUNTIFS(乳児院!$H$3:$H$502,"④",乳児院!$I$3:$I$502,38)</f>
        <v>0</v>
      </c>
      <c r="F16" s="8">
        <f>COUNTIFS(乳児院!$H$3:$H$502,"⑤",乳児院!$I$3:$I$502,36)+COUNTIFS(乳児院!$H$3:$H$502,"⑤",乳児院!$I$3:$I$502,37)+COUNTIFS(乳児院!$H$3:$H$502,"⑤",乳児院!$I$3:$I$502,38)</f>
        <v>0</v>
      </c>
      <c r="G16" s="8">
        <f>COUNTIFS(乳児院!$H$3:$H$502,"⑥",乳児院!$I$3:$I$502,36)+COUNTIFS(乳児院!$H$3:$H$502,"⑥",乳児院!$I$3:$I$502,37)+COUNTIFS(乳児院!$H$3:$H$502,"⑥",乳児院!$I$3:$I$502,38)</f>
        <v>0</v>
      </c>
      <c r="H16" s="8">
        <f>COUNTIFS(乳児院!$H$3:$H$502,"⑦",乳児院!$I$3:$I$502,36)+COUNTIFS(乳児院!$H$3:$H$502,"⑦",乳児院!$I$3:$I$502,37)+COUNTIFS(乳児院!$H$3:$H$502,"⑦",乳児院!$I$3:$I$502,38)</f>
        <v>0</v>
      </c>
      <c r="I16" s="9">
        <f t="shared" si="0"/>
        <v>0</v>
      </c>
      <c r="J16" s="10" t="e">
        <f t="shared" si="1"/>
        <v>#DIV/0!</v>
      </c>
    </row>
    <row r="17" spans="1:10" ht="28.5" x14ac:dyDescent="0.4">
      <c r="A17" s="24" t="s">
        <v>53</v>
      </c>
      <c r="B17" s="8">
        <f>COUNTIFS(乳児院!$H$3:$H$502,"①",乳児院!$I$3:$I$502,39)+COUNTIFS(乳児院!$H$3:$H$502,"①",乳児院!$I$3:$I$502,40)+COUNTIFS(乳児院!$H$3:$H$502,"①",乳児院!$I$3:$I$502,41)</f>
        <v>0</v>
      </c>
      <c r="C17" s="8">
        <f>COUNTIFS(乳児院!$H$3:$H$502,"②",乳児院!$I$3:$I$502,39)+COUNTIFS(乳児院!$H$3:$H$502,"②",乳児院!$I$3:$I$502,40)+COUNTIFS(乳児院!$H$3:$H$502,"②",乳児院!$I$3:$I$502,41)</f>
        <v>0</v>
      </c>
      <c r="D17" s="8">
        <f>COUNTIFS(乳児院!$H$3:$H$502,"③",乳児院!$I$3:$I$502,39)+COUNTIFS(乳児院!$H$3:$H$502,"③",乳児院!$I$3:$I$502,40)+COUNTIFS(乳児院!$H$3:$H$502,"③",乳児院!$I$3:$I$502,41)</f>
        <v>0</v>
      </c>
      <c r="E17" s="8">
        <f>COUNTIFS(乳児院!$H$3:$H$502,"④",乳児院!$I$3:$I$502,39)+COUNTIFS(乳児院!$H$3:$H$502,"④",乳児院!$I$3:$I$502,40)+COUNTIFS(乳児院!$H$3:$H$502,"④",乳児院!$I$3:$I$502,41)</f>
        <v>0</v>
      </c>
      <c r="F17" s="8">
        <f>COUNTIFS(乳児院!$H$3:$H$502,"⑤",乳児院!$I$3:$I$502,39)+COUNTIFS(乳児院!$H$3:$H$502,"⑤",乳児院!$I$3:$I$502,40)+COUNTIFS(乳児院!$H$3:$H$502,"⑤",乳児院!$I$3:$I$502,41)</f>
        <v>0</v>
      </c>
      <c r="G17" s="8">
        <f>COUNTIFS(乳児院!$H$3:$H$502,"⑥",乳児院!$I$3:$I$502,39)+COUNTIFS(乳児院!$H$3:$H$502,"⑥",乳児院!$I$3:$I$502,40)+COUNTIFS(乳児院!$H$3:$H$502,"⑥",乳児院!$I$3:$I$502,41)</f>
        <v>0</v>
      </c>
      <c r="H17" s="8">
        <f>COUNTIFS(乳児院!$H$3:$H$502,"⑦",乳児院!$I$3:$I$502,39)+COUNTIFS(乳児院!$H$3:$H$502,"⑦",乳児院!$I$3:$I$502,40)+COUNTIFS(乳児院!$H$3:$H$502,"⑦",乳児院!$I$3:$I$502,41)</f>
        <v>0</v>
      </c>
      <c r="I17" s="9">
        <f t="shared" si="0"/>
        <v>0</v>
      </c>
      <c r="J17" s="10" t="e">
        <f t="shared" si="1"/>
        <v>#DIV/0!</v>
      </c>
    </row>
    <row r="18" spans="1:10" ht="28.5" x14ac:dyDescent="0.4">
      <c r="A18" s="24" t="s">
        <v>54</v>
      </c>
      <c r="B18" s="8">
        <f>COUNTIFS(乳児院!$H$3:$H$502,"①",乳児院!$I$3:$I$502,42)+COUNTIFS(乳児院!$H$3:$H$502,"①",乳児院!$I$3:$I$502,43)+COUNTIFS(乳児院!$H$3:$H$502,"①",乳児院!$I$3:$I$502,44)</f>
        <v>0</v>
      </c>
      <c r="C18" s="8">
        <f>COUNTIFS(乳児院!$H$3:$H$502,"②",乳児院!$I$3:$I$502,42)+COUNTIFS(乳児院!$H$3:$H$502,"②",乳児院!$I$3:$I$502,43)+COUNTIFS(乳児院!$H$3:$H$502,"②",乳児院!$I$3:$I$502,44)</f>
        <v>0</v>
      </c>
      <c r="D18" s="8">
        <f>COUNTIFS(乳児院!$H$3:$H$502,"③",乳児院!$I$3:$I$502,42)+COUNTIFS(乳児院!$H$3:$H$502,"③",乳児院!$I$3:$I$502,43)+COUNTIFS(乳児院!$H$3:$H$502,"③",乳児院!$I$3:$I$502,44)</f>
        <v>0</v>
      </c>
      <c r="E18" s="8">
        <f>COUNTIFS(乳児院!$H$3:$H$502,"④",乳児院!$I$3:$I$502,42)+COUNTIFS(乳児院!$H$3:$H$502,"④",乳児院!$I$3:$I$502,43)+COUNTIFS(乳児院!$H$3:$H$502,"④",乳児院!$I$3:$I$502,44)</f>
        <v>0</v>
      </c>
      <c r="F18" s="8">
        <f>COUNTIFS(乳児院!$H$3:$H$502,"⑤",乳児院!$I$3:$I$502,42)+COUNTIFS(乳児院!$H$3:$H$502,"⑤",乳児院!$I$3:$I$502,43)+COUNTIFS(乳児院!$H$3:$H$502,"⑤",乳児院!$I$3:$I$502,44)</f>
        <v>0</v>
      </c>
      <c r="G18" s="8">
        <f>COUNTIFS(乳児院!$H$3:$H$502,"⑥",乳児院!$I$3:$I$502,42)+COUNTIFS(乳児院!$H$3:$H$502,"⑥",乳児院!$I$3:$I$502,43)+COUNTIFS(乳児院!$H$3:$H$502,"⑥",乳児院!$I$3:$I$502,44)</f>
        <v>0</v>
      </c>
      <c r="H18" s="8">
        <f>COUNTIFS(乳児院!$H$3:$H$502,"⑦",乳児院!$I$3:$I$502,42)+COUNTIFS(乳児院!$H$3:$H$502,"⑦",乳児院!$I$3:$I$502,43)+COUNTIFS(乳児院!$H$3:$H$502,"⑦",乳児院!$I$3:$I$502,44)</f>
        <v>0</v>
      </c>
      <c r="I18" s="9">
        <f t="shared" si="0"/>
        <v>0</v>
      </c>
      <c r="J18" s="10" t="e">
        <f t="shared" si="1"/>
        <v>#DIV/0!</v>
      </c>
    </row>
    <row r="19" spans="1:10" ht="28.5" x14ac:dyDescent="0.4">
      <c r="A19" s="24" t="s">
        <v>55</v>
      </c>
      <c r="B19" s="8">
        <f>COUNTIFS(乳児院!$H$3:$H$502,"①",乳児院!$I$3:$I$502,45)+COUNTIFS(乳児院!$H$3:$H$502,"①",乳児院!$I$3:$I$502,46)+COUNTIFS(乳児院!$H$3:$H$502,"①",乳児院!$I$3:$I$502,47)</f>
        <v>0</v>
      </c>
      <c r="C19" s="8">
        <f>COUNTIFS(乳児院!$H$3:$H$502,"②",乳児院!$I$3:$I$502,45)+COUNTIFS(乳児院!$H$3:$H$502,"②",乳児院!$I$3:$I$502,46)+COUNTIFS(乳児院!$H$3:$H$502,"②",乳児院!$I$3:$I$502,47)</f>
        <v>0</v>
      </c>
      <c r="D19" s="8">
        <f>COUNTIFS(乳児院!$H$3:$H$502,"③",乳児院!$I$3:$I$502,45)+COUNTIFS(乳児院!$H$3:$H$502,"③",乳児院!$I$3:$I$502,46)+COUNTIFS(乳児院!$H$3:$H$502,"③",乳児院!$I$3:$I$502,47)</f>
        <v>0</v>
      </c>
      <c r="E19" s="8">
        <f>COUNTIFS(乳児院!$H$3:$H$502,"④",乳児院!$I$3:$I$502,45)+COUNTIFS(乳児院!$H$3:$H$502,"④",乳児院!$I$3:$I$502,46)+COUNTIFS(乳児院!$H$3:$H$502,"④",乳児院!$I$3:$I$502,47)</f>
        <v>0</v>
      </c>
      <c r="F19" s="8">
        <f>COUNTIFS(乳児院!$H$3:$H$502,"⑤",乳児院!$I$3:$I$502,45)+COUNTIFS(乳児院!$H$3:$H$502,"⑤",乳児院!$I$3:$I$502,46)+COUNTIFS(乳児院!$H$3:$H$502,"⑤",乳児院!$I$3:$I$502,47)</f>
        <v>0</v>
      </c>
      <c r="G19" s="8">
        <f>COUNTIFS(乳児院!$H$3:$H$502,"⑥",乳児院!$I$3:$I$502,45)+COUNTIFS(乳児院!$H$3:$H$502,"⑥",乳児院!$I$3:$I$502,46)+COUNTIFS(乳児院!$H$3:$H$502,"⑥",乳児院!$I$3:$I$502,47)</f>
        <v>0</v>
      </c>
      <c r="H19" s="8">
        <f>COUNTIFS(乳児院!$H$3:$H$502,"⑦",乳児院!$I$3:$I$502,45)+COUNTIFS(乳児院!$H$3:$H$502,"⑦",乳児院!$I$3:$I$502,46)+COUNTIFS(乳児院!$H$3:$H$502,"⑦",乳児院!$I$3:$I$502,47)</f>
        <v>0</v>
      </c>
      <c r="I19" s="9">
        <f t="shared" si="0"/>
        <v>0</v>
      </c>
      <c r="J19" s="10" t="e">
        <f t="shared" si="1"/>
        <v>#DIV/0!</v>
      </c>
    </row>
    <row r="20" spans="1:10" ht="28.15" customHeight="1" x14ac:dyDescent="0.4">
      <c r="A20" s="6" t="s">
        <v>29</v>
      </c>
      <c r="B20" s="12">
        <f t="shared" ref="B20:I20" si="2">SUM(B4:B19)</f>
        <v>0</v>
      </c>
      <c r="C20" s="12">
        <f t="shared" si="2"/>
        <v>0</v>
      </c>
      <c r="D20" s="12">
        <f t="shared" si="2"/>
        <v>0</v>
      </c>
      <c r="E20" s="12">
        <f t="shared" si="2"/>
        <v>0</v>
      </c>
      <c r="F20" s="12">
        <f t="shared" si="2"/>
        <v>0</v>
      </c>
      <c r="G20" s="12">
        <f t="shared" si="2"/>
        <v>0</v>
      </c>
      <c r="H20" s="12">
        <f t="shared" si="2"/>
        <v>0</v>
      </c>
      <c r="I20" s="12">
        <f t="shared" si="2"/>
        <v>0</v>
      </c>
      <c r="J20" s="13" t="e">
        <f t="shared" si="1"/>
        <v>#DIV/0!</v>
      </c>
    </row>
    <row r="21" spans="1:10" ht="28.15" customHeight="1" thickBot="1" x14ac:dyDescent="0.45">
      <c r="A21" s="7"/>
      <c r="B21" s="11" t="e">
        <f>B20/$I$20</f>
        <v>#DIV/0!</v>
      </c>
      <c r="C21" s="11" t="e">
        <f t="shared" ref="C21:I21" si="3">C20/$I$20</f>
        <v>#DIV/0!</v>
      </c>
      <c r="D21" s="11" t="e">
        <f t="shared" si="3"/>
        <v>#DIV/0!</v>
      </c>
      <c r="E21" s="11" t="e">
        <f t="shared" si="3"/>
        <v>#DIV/0!</v>
      </c>
      <c r="F21" s="11" t="e">
        <f t="shared" si="3"/>
        <v>#DIV/0!</v>
      </c>
      <c r="G21" s="11" t="e">
        <f t="shared" si="3"/>
        <v>#DIV/0!</v>
      </c>
      <c r="H21" s="11" t="e">
        <f t="shared" si="3"/>
        <v>#DIV/0!</v>
      </c>
      <c r="I21" s="11" t="e">
        <f t="shared" si="3"/>
        <v>#DIV/0!</v>
      </c>
    </row>
    <row r="22" spans="1:10" ht="28.15" customHeight="1" thickTop="1" x14ac:dyDescent="0.4">
      <c r="A22" s="19" t="s">
        <v>109</v>
      </c>
      <c r="B22" s="16"/>
      <c r="C22" s="16"/>
      <c r="D22" s="16"/>
      <c r="E22" s="16"/>
      <c r="F22" s="16"/>
      <c r="G22" s="16"/>
      <c r="H22" s="16"/>
      <c r="I22" s="16"/>
      <c r="J22" s="17"/>
    </row>
  </sheetData>
  <sheetProtection sheet="1" objects="1" scenarios="1"/>
  <mergeCells count="1">
    <mergeCell ref="I3:J3"/>
  </mergeCells>
  <phoneticPr fontId="1"/>
  <pageMargins left="0.7" right="0.7" top="0.75" bottom="0.75" header="0.3" footer="0.3"/>
  <pageSetup paperSize="9" scale="46" orientation="portrait" r:id="rId1"/>
  <colBreaks count="1" manualBreakCount="1">
    <brk id="10" max="7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児童養護</vt:lpstr>
      <vt:lpstr>図表_児童養護</vt:lpstr>
      <vt:lpstr>養育里親</vt:lpstr>
      <vt:lpstr>図表_養育里親</vt:lpstr>
      <vt:lpstr>乳児院</vt:lpstr>
      <vt:lpstr>図表_乳児院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福井　充</dc:creator>
  <cp:lastModifiedBy>FINE_User</cp:lastModifiedBy>
  <cp:lastPrinted>2024-03-08T05:42:32Z</cp:lastPrinted>
  <dcterms:created xsi:type="dcterms:W3CDTF">2021-07-16T01:05:05Z</dcterms:created>
  <dcterms:modified xsi:type="dcterms:W3CDTF">2024-03-08T05:43:16Z</dcterms:modified>
</cp:coreProperties>
</file>